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285" windowWidth="16995" windowHeight="11760"/>
  </bookViews>
  <sheets>
    <sheet name="I-ЦЗ" sheetId="1" r:id="rId1"/>
    <sheet name="II-ЦЗ" sheetId="2" r:id="rId2"/>
    <sheet name="III-ЦЗ" sheetId="3" r:id="rId3"/>
    <sheet name="IV-ЦЗ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_3">'[1]Смета2 проект. раб.'!$A$93:$N$96</definedName>
    <definedName name="_1" localSheetId="3">'[1]Смета2 проект. раб.'!#REF!</definedName>
    <definedName name="_1" localSheetId="0">'[1]Смета2 проект. раб.'!#REF!</definedName>
    <definedName name="_1">'[1]Смета2 проект. раб.'!#REF!</definedName>
    <definedName name="_1_10" localSheetId="3">'[2]См-2 Шатурс сети  проект работы'!#REF!</definedName>
    <definedName name="_1_10" localSheetId="0">'[2]См-2 Шатурс сети  проект работы'!#REF!</definedName>
    <definedName name="_1_10">'[2]См-2 Шатурс сети  проект работы'!#REF!</definedName>
    <definedName name="_1_3" localSheetId="3">'[3]См-2 Шатурс сети  проект работы'!#REF!</definedName>
    <definedName name="_1_3" localSheetId="0">'[3]См-2 Шатурс сети  проект работы'!#REF!</definedName>
    <definedName name="_1_3">'[3]См-2 Шатурс сети  проект работы'!#REF!</definedName>
    <definedName name="_1_5" localSheetId="3">'[3]См-2 Шатурс сети  проект работы'!#REF!</definedName>
    <definedName name="_1_5" localSheetId="0">'[3]См-2 Шатурс сети  проект работы'!#REF!</definedName>
    <definedName name="_1_5">'[3]См-2 Шатурс сети  проект работы'!#REF!</definedName>
    <definedName name="_19_896" localSheetId="3">'[3]См-2 Шатурс сети  проект работы'!#REF!</definedName>
    <definedName name="_19_896" localSheetId="0">'[3]См-2 Шатурс сети  проект работы'!#REF!</definedName>
    <definedName name="_19_896">'[3]См-2 Шатурс сети  проект работы'!#REF!</definedName>
    <definedName name="_xlnm._FilterDatabase" localSheetId="3" hidden="1">'IV-ЦЗ'!$A$9:$BY$149</definedName>
    <definedName name="_xlnm._FilterDatabase" localSheetId="0" hidden="1">'I-ЦЗ'!$A$7:$AG$147</definedName>
    <definedName name="anscount" hidden="1">1</definedName>
    <definedName name="BASE_METHOD">[4]Титульный!$F$21</definedName>
    <definedName name="god">[4]Титульный!$M$5</definedName>
    <definedName name="KOTLODERJ_LIST">[5]Справочники!$E$8:$E$8</definedName>
    <definedName name="NVV_BY_LEVELS_SMOOTHING_TOTAL_VALUES">'[4]НВВ по уровням'!$F$25,'[4]НВВ по уровням'!$F$38,'[4]НВВ по уровням'!$F$51,'[4]НВВ по уровням'!$F$64,'[4]НВВ по уровням'!$F$77,'[4]НВВ по уровням'!$F$90,'[4]НВВ по уровням'!$F$103,'[4]НВВ по уровням'!$F$116,'[4]НВВ по уровням'!$F$129,'[4]НВВ по уровням'!$F$142,'[4]НВВ по уровням'!$F$155,'[4]НВВ по уровням'!$F$168,'[4]НВВ по уровням'!$F$181,'[4]НВВ по уровням'!$F$194,'[4]НВВ по уровням'!$F$207,'[4]НВВ по уровням'!$F$220,'[4]НВВ по уровням'!$F$233,'[4]НВВ по уровням'!$F$246,'[4]НВВ по уровням'!$F$259,'[4]НВВ по уровням'!$F$272,'[4]НВВ по уровням'!$F$285,'[4]НВВ по уровням'!$F$298,'[4]НВВ по уровням'!$F$311,'[4]НВВ по уровням'!$F$324,'[4]НВВ по уровням'!$F$337,'[4]НВВ по уровням'!$F$350</definedName>
    <definedName name="NVV_BY_LEVELS_SMOOTHING_YEARS">'[4]НВВ по уровням'!$C$25,'[4]НВВ по уровням'!$C$38,'[4]НВВ по уровням'!$C$51,'[4]НВВ по уровням'!$C$64,'[4]НВВ по уровням'!$C$77,'[4]НВВ по уровням'!$C$90,'[4]НВВ по уровням'!$C$103,'[4]НВВ по уровням'!$C$116,'[4]НВВ по уровням'!$C$129,'[4]НВВ по уровням'!$C$142,'[4]НВВ по уровням'!$C$155,'[4]НВВ по уровням'!$C$168,'[4]НВВ по уровням'!$C$181,'[4]НВВ по уровням'!$C$194,'[4]НВВ по уровням'!$C$207,'[4]НВВ по уровням'!$C$220,'[4]НВВ по уровням'!$C$233,'[4]НВВ по уровням'!$C$246,'[4]НВВ по уровням'!$C$259,'[4]НВВ по уровням'!$C$272,'[4]НВВ по уровням'!$C$285,'[4]НВВ по уровням'!$C$298,'[4]НВВ по уровням'!$C$311,'[4]НВВ по уровням'!$C$324,'[4]НВВ по уровням'!$C$337,'[4]НВВ по уровням'!$C$350</definedName>
    <definedName name="org">[4]Титульный!$F$10</definedName>
    <definedName name="org_3_186" localSheetId="1">#REF!</definedName>
    <definedName name="org_3_186" localSheetId="3">#REF!</definedName>
    <definedName name="org_3_186" localSheetId="0">#REF!</definedName>
    <definedName name="org_3_186">#REF!</definedName>
    <definedName name="org_4_186" localSheetId="1">#REF!</definedName>
    <definedName name="org_4_186" localSheetId="3">#REF!</definedName>
    <definedName name="org_4_186" localSheetId="0">#REF!</definedName>
    <definedName name="org_4_186">#REF!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Ins_List24_1" localSheetId="1">#REF!</definedName>
    <definedName name="pIns_List24_1" localSheetId="3">#REF!</definedName>
    <definedName name="pIns_List24_1" localSheetId="0">#REF!</definedName>
    <definedName name="pIns_List24_1">#REF!</definedName>
    <definedName name="pIns_List24_2" localSheetId="1">#REF!</definedName>
    <definedName name="pIns_List24_2" localSheetId="3">#REF!</definedName>
    <definedName name="pIns_List24_2" localSheetId="0">#REF!</definedName>
    <definedName name="pIns_List24_2">#REF!</definedName>
    <definedName name="PREBASE_METHOD">[4]Титульный!$F$20</definedName>
    <definedName name="RAB_SECTION_2_3">'[4]Расчёт расходов RAB'!$G$33:$H$33,'[4]Расчёт расходов RAB'!$J$33:$K$33,'[4]Расчёт расходов RAB'!$M$33:$N$33,'[4]Расчёт расходов RAB'!$P$33:$Q$33,'[4]Расчёт расходов RAB'!$S$33:$T$33,'[4]Расчёт расходов RAB'!$V$33:$W$33,'[4]Расчёт расходов RAB'!$Y$33:$Z$33,'[4]Расчёт расходов RAB'!$AB$33:$AC$33,'[4]Расчёт расходов RAB'!$AE$33:$AF$33,'[4]Расчёт расходов RAB'!$AH$33:$AI$33,'[4]Расчёт расходов RAB'!$AK$33:$AL$33,'[4]Расчёт расходов RAB'!$AN$33:$AO$33,'[4]Расчёт расходов RAB'!$AQ$33:$AR$33</definedName>
    <definedName name="RAB_SECTION_3_6">'[4]Расчёт расходов RAB'!$G$71:$H$71,'[4]Расчёт расходов RAB'!$J$71:$K$71,'[4]Расчёт расходов RAB'!$M$71:$N$71,'[4]Расчёт расходов RAB'!$P$71:$Q$71,'[4]Расчёт расходов RAB'!$S$71:$T$71,'[4]Расчёт расходов RAB'!$V$71:$W$71,'[4]Расчёт расходов RAB'!$Y$71:$Z$71,'[4]Расчёт расходов RAB'!$AB$71:$AC$71,'[4]Расчёт расходов RAB'!$AE$71:$AF$71,'[4]Расчёт расходов RAB'!$AH$71:$AI$71,'[4]Расчёт расходов RAB'!$AK$71:$AL$71,'[4]Расчёт расходов RAB'!$AN$71:$AO$71,'[4]Расчёт расходов RAB'!$AQ$71:$AR$71</definedName>
    <definedName name="RAB_SECTION_INDEX">'[4]Расчёт расходов RAB'!$G$22:$H$22,'[4]Расчёт расходов RAB'!$J$22:$K$22,'[4]Расчёт расходов RAB'!$M$22:$N$22,'[4]Расчёт расходов RAB'!$P$22:$Q$22,'[4]Расчёт расходов RAB'!$S$22:$T$22,'[4]Расчёт расходов RAB'!$V$22:$W$22,'[4]Расчёт расходов RAB'!$Y$22:$Z$22,'[4]Расчёт расходов RAB'!$AB$22:$AC$22,'[4]Расчёт расходов RAB'!$AE$22:$AF$22,'[4]Расчёт расходов RAB'!$AH$22:$AI$22,'[4]Расчёт расходов RAB'!$AK$22:$AL$22,'[4]Расчёт расходов RAB'!$AN$22:$AO$22,'[4]Расчёт расходов RAB'!$AQ$22:$AR$22</definedName>
    <definedName name="RAB_SECTION_MANAGED_COSTS">'[4]Расчёт расходов RAB'!$G$56:$H$56,'[4]Расчёт расходов RAB'!$J$56:$K$56,'[4]Расчёт расходов RAB'!$M$56:$N$56,'[4]Расчёт расходов RAB'!$P$56:$Q$56,'[4]Расчёт расходов RAB'!$S$56:$T$56,'[4]Расчёт расходов RAB'!$V$56:$W$56,'[4]Расчёт расходов RAB'!$Y$56:$Z$56,'[4]Расчёт расходов RAB'!$AB$56:$AC$56,'[4]Расчёт расходов RAB'!$AE$56:$AF$56,'[4]Расчёт расходов RAB'!$AH$56:$AI$56,'[4]Расчёт расходов RAB'!$AK$56:$AL$56,'[4]Расчёт расходов RAB'!$AN$56:$AO$56,'[4]Расчёт расходов RAB'!$AQ$56:$AR$56</definedName>
    <definedName name="RAB_SECTION_TOTAL_NVV">'[4]Расчёт расходов RAB'!$G$95:$H$95,'[4]Расчёт расходов RAB'!$J$95:$K$95,'[4]Расчёт расходов RAB'!$M$95:$N$95,'[4]Расчёт расходов RAB'!$P$95:$Q$95,'[4]Расчёт расходов RAB'!$S$95:$T$95,'[4]Расчёт расходов RAB'!$V$95:$W$95,'[4]Расчёт расходов RAB'!$Y$95:$Z$95,'[4]Расчёт расходов RAB'!$AB$95:$AC$95,'[4]Расчёт расходов RAB'!$AE$95:$AF$95,'[4]Расчёт расходов RAB'!$AH$95:$AI$95,'[4]Расчёт расходов RAB'!$AK$95:$AL$95,'[4]Расчёт расходов RAB'!$AN$95:$AO$95,'[4]Расчёт расходов RAB'!$AQ$95:$AR$95</definedName>
    <definedName name="RAB_YEARS">'[4]Расчёт расходов RAB'!$G$8:$H$8,'[4]Расчёт расходов RAB'!$J$8:$K$8,'[4]Расчёт расходов RAB'!$M$8:$N$8,'[4]Расчёт расходов RAB'!$P$8:$Q$8,'[4]Расчёт расходов RAB'!$S$8:$T$8,'[4]Расчёт расходов RAB'!$V$8:$W$8,'[4]Расчёт расходов RAB'!$Y$8:$Z$8,'[4]Расчёт расходов RAB'!$AB$8:$AC$8,'[4]Расчёт расходов RAB'!$AE$8:$AF$8,'[4]Расчёт расходов RAB'!$AH$8:$AI$8,'[4]Расчёт расходов RAB'!$AK$8:$AL$8,'[4]Расчёт расходов RAB'!$AN$8:$AO$8,'[4]Расчёт расходов RAB'!$AQ$8:$AR$8</definedName>
    <definedName name="reg_name">[4]Титульный!$F$6</definedName>
    <definedName name="region_name">[5]Титульный!$F$8</definedName>
    <definedName name="REGULATION_1_METHOD">[4]Титульный!$F$23</definedName>
    <definedName name="REGULATION_10_METHOD">[4]Титульный!$F$32</definedName>
    <definedName name="REGULATION_2_METHOD">[4]Титульный!$F$24</definedName>
    <definedName name="REGULATION_3_METHOD">[4]Титульный!$F$25</definedName>
    <definedName name="REGULATION_4_METHOD">[4]Титульный!$F$26</definedName>
    <definedName name="REGULATION_5_METHOD">[4]Титульный!$F$27</definedName>
    <definedName name="REGULATION_6_METHOD">[4]Титульный!$F$28</definedName>
    <definedName name="REGULATION_7_METHOD">[4]Титульный!$F$29</definedName>
    <definedName name="REGULATION_8_METHOD">[4]Титульный!$F$30</definedName>
    <definedName name="REGULATION_9_METHOD">[4]Титульный!$F$31</definedName>
    <definedName name="REGULATION_METHOD">[4]Титульный!$F$22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 localSheetId="3">P1_SCOPE_16_PRT,P2_SCOPE_16_PRT</definedName>
    <definedName name="SCOPE_16_PRT" localSheetId="0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3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1">P5_SCOPE_PER_PRT,P6_SCOPE_PER_PRT,P7_SCOPE_PER_PRT,P8_SCOPE_PER_PRT</definedName>
    <definedName name="SCOPE_PER_PRT" localSheetId="3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3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3">P1_T2_DiapProt,P2_T2_DiapProt</definedName>
    <definedName name="T2_DiapProt" localSheetId="0">P1_T2_DiapProt,P2_T2_DiapProt</definedName>
    <definedName name="T2_DiapProt">P1_T2_DiapProt,P2_T2_DiapProt</definedName>
    <definedName name="T6_Protect" localSheetId="1">P1_T6_Protect,P2_T6_Protect</definedName>
    <definedName name="T6_Protect" localSheetId="3">P1_T6_Protect,P2_T6_Protect</definedName>
    <definedName name="T6_Protect" localSheetId="0">P1_T6_Protect,P2_T6_Protect</definedName>
    <definedName name="T6_Protect">P1_T6_Protect,P2_T6_Protect</definedName>
    <definedName name="version">[5]Инструкция!$B$3</definedName>
    <definedName name="WorkRange_24_1" localSheetId="1">#REF!</definedName>
    <definedName name="WorkRange_24_1" localSheetId="3">#REF!</definedName>
    <definedName name="WorkRange_24_1" localSheetId="0">#REF!</definedName>
    <definedName name="WorkRange_24_1">#REF!</definedName>
    <definedName name="WorkRange_24_1_1" localSheetId="1">#REF!</definedName>
    <definedName name="WorkRange_24_1_1" localSheetId="3">#REF!</definedName>
    <definedName name="WorkRange_24_1_1" localSheetId="0">#REF!</definedName>
    <definedName name="WorkRange_24_1_1">#REF!</definedName>
    <definedName name="WorkRange_24_1_2" localSheetId="1">#REF!</definedName>
    <definedName name="WorkRange_24_1_2" localSheetId="3">#REF!</definedName>
    <definedName name="WorkRange_24_1_2" localSheetId="0">#REF!</definedName>
    <definedName name="WorkRange_24_1_2">#REF!</definedName>
    <definedName name="WorkRange_24_1_3" localSheetId="1">#REF!</definedName>
    <definedName name="WorkRange_24_1_3" localSheetId="3">#REF!</definedName>
    <definedName name="WorkRange_24_1_3" localSheetId="0">#REF!</definedName>
    <definedName name="WorkRange_24_1_3">#REF!</definedName>
    <definedName name="WorkRange_24_1_4" localSheetId="1">#REF!</definedName>
    <definedName name="WorkRange_24_1_4" localSheetId="3">#REF!</definedName>
    <definedName name="WorkRange_24_1_4" localSheetId="0">#REF!</definedName>
    <definedName name="WorkRange_24_1_4">#REF!</definedName>
    <definedName name="Z_0566E6CD_637B_4CCB_B9DC_1E495B7EFF80_.wvu.FilterData" localSheetId="0" hidden="1">'I-ЦЗ'!$A$7:$AG$147</definedName>
    <definedName name="Z_07EE0EEB_1CEB_44DB_B9EB_D049AC77060B_.wvu.Cols" localSheetId="1" hidden="1">'II-ЦЗ'!$C:$F,'II-ЦЗ'!$V:$Y</definedName>
    <definedName name="Z_07EE0EEB_1CEB_44DB_B9EB_D049AC77060B_.wvu.Cols" localSheetId="0" hidden="1">'I-ЦЗ'!#REF!,'I-ЦЗ'!#REF!,'I-ЦЗ'!#REF!,'I-ЦЗ'!#REF!,'I-ЦЗ'!#REF!,'I-ЦЗ'!$AB:$AG,'I-ЦЗ'!#REF!</definedName>
    <definedName name="Z_07EE0EEB_1CEB_44DB_B9EB_D049AC77060B_.wvu.FilterData" localSheetId="3" hidden="1">'IV-ЦЗ'!$A$9:$BY$149</definedName>
    <definedName name="Z_07EE0EEB_1CEB_44DB_B9EB_D049AC77060B_.wvu.FilterData" localSheetId="0" hidden="1">'I-ЦЗ'!$A$7:$AG$147</definedName>
    <definedName name="Z_07EE0EEB_1CEB_44DB_B9EB_D049AC77060B_.wvu.PrintArea" localSheetId="1" hidden="1">'II-ЦЗ'!$A$1:$AI$147</definedName>
    <definedName name="Z_07EE0EEB_1CEB_44DB_B9EB_D049AC77060B_.wvu.PrintArea" localSheetId="3" hidden="1">'IV-ЦЗ'!$A$1:$BY$149</definedName>
    <definedName name="Z_07EE0EEB_1CEB_44DB_B9EB_D049AC77060B_.wvu.PrintArea" localSheetId="0" hidden="1">'I-ЦЗ'!$A$1:$AA$147</definedName>
    <definedName name="Z_07EE0EEB_1CEB_44DB_B9EB_D049AC77060B_.wvu.PrintTitles" localSheetId="3" hidden="1">'IV-ЦЗ'!$5:$9</definedName>
    <definedName name="Z_07EE0EEB_1CEB_44DB_B9EB_D049AC77060B_.wvu.PrintTitles" localSheetId="0" hidden="1">'I-ЦЗ'!$5:$7</definedName>
    <definedName name="Z_07EE0EEB_1CEB_44DB_B9EB_D049AC77060B_.wvu.Rows" localSheetId="1" hidden="1">'II-ЦЗ'!$1:$1</definedName>
    <definedName name="Z_07EE0EEB_1CEB_44DB_B9EB_D049AC77060B_.wvu.Rows" localSheetId="0" hidden="1">'I-ЦЗ'!#REF!,'I-ЦЗ'!#REF!</definedName>
    <definedName name="Z_31F47B29_ECFD_452E_AB69_8A8EF8558FEC_.wvu.FilterData" localSheetId="3" hidden="1">'IV-ЦЗ'!$A$9:$BY$149</definedName>
    <definedName name="Z_66126664_062A_4ECE_A259_8CE7F3FB99EA_.wvu.Cols" localSheetId="1" hidden="1">'II-ЦЗ'!$C:$F,'II-ЦЗ'!$V:$Y</definedName>
    <definedName name="Z_66126664_062A_4ECE_A259_8CE7F3FB99EA_.wvu.Cols" localSheetId="0" hidden="1">'I-ЦЗ'!$I:$I,'I-ЦЗ'!$AB:$AG</definedName>
    <definedName name="Z_66126664_062A_4ECE_A259_8CE7F3FB99EA_.wvu.FilterData" localSheetId="3" hidden="1">'IV-ЦЗ'!$A$9:$BY$149</definedName>
    <definedName name="Z_66126664_062A_4ECE_A259_8CE7F3FB99EA_.wvu.FilterData" localSheetId="0" hidden="1">'I-ЦЗ'!$A$7:$AG$147</definedName>
    <definedName name="Z_66126664_062A_4ECE_A259_8CE7F3FB99EA_.wvu.PrintArea" localSheetId="2" hidden="1">'III-ЦЗ'!$A$1:$AD$12</definedName>
    <definedName name="Z_66126664_062A_4ECE_A259_8CE7F3FB99EA_.wvu.PrintArea" localSheetId="1" hidden="1">'II-ЦЗ'!$A$1:$AJ$147</definedName>
    <definedName name="Z_66126664_062A_4ECE_A259_8CE7F3FB99EA_.wvu.PrintArea" localSheetId="3" hidden="1">'IV-ЦЗ'!$A$1:$BY$149</definedName>
    <definedName name="Z_66126664_062A_4ECE_A259_8CE7F3FB99EA_.wvu.PrintArea" localSheetId="0" hidden="1">'I-ЦЗ'!$A$1:$AA$147</definedName>
    <definedName name="Z_66126664_062A_4ECE_A259_8CE7F3FB99EA_.wvu.PrintTitles" localSheetId="3" hidden="1">'IV-ЦЗ'!$5:$9</definedName>
    <definedName name="Z_66126664_062A_4ECE_A259_8CE7F3FB99EA_.wvu.PrintTitles" localSheetId="0" hidden="1">'I-ЦЗ'!$5:$7</definedName>
    <definedName name="Z_6F6B55FA_20C6_44E4_BF8F_1EADEEE6079A_.wvu.FilterData" localSheetId="3" hidden="1">'IV-ЦЗ'!$A$9:$BY$149</definedName>
    <definedName name="Z_70368EA8_569F_46FC_8D39_3EC97687735A_.wvu.Cols" localSheetId="1" hidden="1">'II-ЦЗ'!$C:$F,'II-ЦЗ'!$V:$Y</definedName>
    <definedName name="Z_70368EA8_569F_46FC_8D39_3EC97687735A_.wvu.Cols" localSheetId="0" hidden="1">'I-ЦЗ'!$AB:$AG</definedName>
    <definedName name="Z_70368EA8_569F_46FC_8D39_3EC97687735A_.wvu.FilterData" localSheetId="3" hidden="1">'IV-ЦЗ'!$A$9:$BY$149</definedName>
    <definedName name="Z_70368EA8_569F_46FC_8D39_3EC97687735A_.wvu.FilterData" localSheetId="0" hidden="1">'I-ЦЗ'!$A$7:$AG$147</definedName>
    <definedName name="Z_70368EA8_569F_46FC_8D39_3EC97687735A_.wvu.PrintArea" localSheetId="2" hidden="1">'III-ЦЗ'!$A$1:$AD$12</definedName>
    <definedName name="Z_70368EA8_569F_46FC_8D39_3EC97687735A_.wvu.PrintArea" localSheetId="1" hidden="1">'II-ЦЗ'!$A$1:$AJ$147</definedName>
    <definedName name="Z_70368EA8_569F_46FC_8D39_3EC97687735A_.wvu.PrintArea" localSheetId="3" hidden="1">'IV-ЦЗ'!$A$1:$BY$149</definedName>
    <definedName name="Z_70368EA8_569F_46FC_8D39_3EC97687735A_.wvu.PrintArea" localSheetId="0" hidden="1">'I-ЦЗ'!$A$1:$AA$147</definedName>
    <definedName name="Z_70368EA8_569F_46FC_8D39_3EC97687735A_.wvu.PrintTitles" localSheetId="3" hidden="1">'IV-ЦЗ'!$5:$9</definedName>
    <definedName name="Z_70368EA8_569F_46FC_8D39_3EC97687735A_.wvu.PrintTitles" localSheetId="0" hidden="1">'I-ЦЗ'!$5:$7</definedName>
    <definedName name="Z_A13B3514_5D2B_4068_93D2_C805D3EC64C3_.wvu.FilterData" localSheetId="3" hidden="1">'IV-ЦЗ'!$A$9:$BY$149</definedName>
    <definedName name="Z_A2F630CB_C753_45A7_9DC4_87F37237DCA2_.wvu.FilterData" localSheetId="3" hidden="1">'IV-ЦЗ'!$A$9:$BY$149</definedName>
    <definedName name="Z_ABAC49DF_D2B3_4868_93BC_80FB37243F69_.wvu.FilterData" localSheetId="3" hidden="1">'IV-ЦЗ'!$A$9:$BY$149</definedName>
    <definedName name="Z_BE3E18E0_B86F_47C5_B61D_5318922A84BA_.wvu.Cols" localSheetId="1" hidden="1">'II-ЦЗ'!$C:$F,'II-ЦЗ'!$V:$Y</definedName>
    <definedName name="Z_BE3E18E0_B86F_47C5_B61D_5318922A84BA_.wvu.Cols" localSheetId="0" hidden="1">'I-ЦЗ'!#REF!,'I-ЦЗ'!#REF!,'I-ЦЗ'!#REF!,'I-ЦЗ'!#REF!,'I-ЦЗ'!#REF!,'I-ЦЗ'!$AB:$AG,'I-ЦЗ'!#REF!</definedName>
    <definedName name="Z_BE3E18E0_B86F_47C5_B61D_5318922A84BA_.wvu.FilterData" localSheetId="3" hidden="1">'IV-ЦЗ'!$A$9:$BY$149</definedName>
    <definedName name="Z_BE3E18E0_B86F_47C5_B61D_5318922A84BA_.wvu.FilterData" localSheetId="0" hidden="1">'I-ЦЗ'!$A$7:$AG$147</definedName>
    <definedName name="Z_BE3E18E0_B86F_47C5_B61D_5318922A84BA_.wvu.PrintArea" localSheetId="1" hidden="1">'II-ЦЗ'!$A$1:$AI$147</definedName>
    <definedName name="Z_BE3E18E0_B86F_47C5_B61D_5318922A84BA_.wvu.PrintArea" localSheetId="3" hidden="1">'IV-ЦЗ'!$A$1:$BY$149</definedName>
    <definedName name="Z_BE3E18E0_B86F_47C5_B61D_5318922A84BA_.wvu.PrintArea" localSheetId="0" hidden="1">'I-ЦЗ'!$A$1:$AA$147</definedName>
    <definedName name="Z_BE3E18E0_B86F_47C5_B61D_5318922A84BA_.wvu.PrintTitles" localSheetId="3" hidden="1">'IV-ЦЗ'!$5:$9</definedName>
    <definedName name="Z_BE3E18E0_B86F_47C5_B61D_5318922A84BA_.wvu.PrintTitles" localSheetId="0" hidden="1">'I-ЦЗ'!$5:$7</definedName>
    <definedName name="Z_BE3E18E0_B86F_47C5_B61D_5318922A84BA_.wvu.Rows" localSheetId="1" hidden="1">'II-ЦЗ'!$1:$1</definedName>
    <definedName name="Z_BE3E18E0_B86F_47C5_B61D_5318922A84BA_.wvu.Rows" localSheetId="0" hidden="1">'I-ЦЗ'!#REF!,'I-ЦЗ'!#REF!</definedName>
    <definedName name="Z_C4742B7C_31C1_4C74_8E32_EC5FD478FF67_.wvu.FilterData" localSheetId="3" hidden="1">'IV-ЦЗ'!$A$9:$BY$149</definedName>
    <definedName name="Z_D2FD34B2_FA33_4484_B36B_303238AF3C48_.wvu.FilterData" localSheetId="3" hidden="1">'IV-ЦЗ'!$A$9:$BY$149</definedName>
    <definedName name="Z_D68F88D6_2F65_468B_A632_A92C5B29702A_.wvu.FilterData" localSheetId="3" hidden="1">'IV-ЦЗ'!$A$9:$BY$149</definedName>
    <definedName name="Z_D76F1DBF_2356_42F3_84C0_5F64D0040C53_.wvu.FilterData" localSheetId="3" hidden="1">'IV-ЦЗ'!$A$9:$BY$149</definedName>
    <definedName name="д" localSheetId="3">'[1]Смета2 проект. раб.'!#REF!</definedName>
    <definedName name="д" localSheetId="0">'[1]Смета2 проект. раб.'!#REF!</definedName>
    <definedName name="д">'[1]Смета2 проект. раб.'!#REF!</definedName>
    <definedName name="жж" localSheetId="1">#REF!</definedName>
    <definedName name="жж" localSheetId="3">#REF!</definedName>
    <definedName name="жж" localSheetId="0">#REF!</definedName>
    <definedName name="жж">#REF!</definedName>
    <definedName name="_xlnm.Print_Titles" localSheetId="3">'IV-ЦЗ'!$5:$9</definedName>
    <definedName name="_xlnm.Print_Titles" localSheetId="0">'I-ЦЗ'!$5:$7</definedName>
    <definedName name="изыскание_форма" localSheetId="1">#REF!</definedName>
    <definedName name="изыскание_форма" localSheetId="3">#REF!</definedName>
    <definedName name="изыскание_форма" localSheetId="0">#REF!</definedName>
    <definedName name="изыскание_форма">#REF!</definedName>
    <definedName name="ИНДЕКСЫ" localSheetId="3">'[3]См-2 Шатурс сети  проект работы'!#REF!</definedName>
    <definedName name="ИНДЕКСЫ" localSheetId="0">'[3]См-2 Шатурс сети  проект работы'!#REF!</definedName>
    <definedName name="ИНДЕКСЫ">'[3]См-2 Шатурс сети  проект работы'!#REF!</definedName>
    <definedName name="лрдлолд" localSheetId="3">'[3]См-2 Шатурс сети  проект работы'!#REF!</definedName>
    <definedName name="лрдлолд" localSheetId="0">'[3]См-2 Шатурс сети  проект работы'!#REF!</definedName>
    <definedName name="лрдлолд">'[3]См-2 Шатурс сети  проект работы'!#REF!</definedName>
    <definedName name="_xlnm.Print_Area" localSheetId="2">'III-ЦЗ'!$A$1:$AD$12</definedName>
    <definedName name="_xlnm.Print_Area" localSheetId="1">'II-ЦЗ'!$A$1:$AJ$147</definedName>
    <definedName name="_xlnm.Print_Area" localSheetId="3">'IV-ЦЗ'!$A$1:$BY$149</definedName>
    <definedName name="_xlnm.Print_Area" localSheetId="0">'I-ЦЗ'!$A$1:$AA$147</definedName>
    <definedName name="пр" localSheetId="1">#REF!</definedName>
    <definedName name="пр" localSheetId="3">#REF!</definedName>
    <definedName name="пр" localSheetId="0">#REF!</definedName>
    <definedName name="пр">#REF!</definedName>
    <definedName name="света" localSheetId="3">'[2]См-2 Шатурс сети  проект работы'!#REF!</definedName>
    <definedName name="света" localSheetId="0">'[2]См-2 Шатурс сети  проект работы'!#REF!</definedName>
    <definedName name="света">'[2]См-2 Шатурс сети  проект работы'!#REF!</definedName>
    <definedName name="Смета6" localSheetId="3">'[3]См-2 Шатурс сети  проект работы'!#REF!</definedName>
    <definedName name="Смета6" localSheetId="0">'[3]См-2 Шатурс сети  проект работы'!#REF!</definedName>
    <definedName name="Смета6">'[3]См-2 Шатурс сети  проект работы'!#REF!</definedName>
    <definedName name="ууаку" localSheetId="3">'[2]См-2 Шатурс сети  проект работы'!#REF!</definedName>
    <definedName name="ууаку" localSheetId="0">'[2]См-2 Шатурс сети  проект работы'!#REF!</definedName>
    <definedName name="ууаку">'[2]См-2 Шатурс сети  проект работы'!#REF!</definedName>
    <definedName name="я" localSheetId="1">P1_SCOPE_16_PRT,P2_SCOPE_16_PRT</definedName>
    <definedName name="я" localSheetId="3">P1_SCOPE_16_PRT,P2_SCOPE_16_PRT</definedName>
    <definedName name="я" localSheetId="0">P1_SCOPE_16_PRT,P2_SCOPE_16_PRT</definedName>
    <definedName name="я">P1_SCOPE_16_PRT,P2_SCOPE_16_PRT</definedName>
  </definedNames>
  <calcPr calcId="145621"/>
  <customWorkbookViews>
    <customWorkbookView name="Русинова Оксана Борисовна - Личное представление" guid="{66126664-062A-4ECE-A259-8CE7F3FB99EA}" mergeInterval="0" personalView="1" maximized="1" windowWidth="1916" windowHeight="801" activeSheetId="1"/>
    <customWorkbookView name="Щукина Элина Васильевна - Личное представление" guid="{70368EA8-569F-46FC-8D39-3EC97687735A}" mergeInterval="0" personalView="1" maximized="1" windowWidth="1916" windowHeight="821" activeSheetId="4"/>
  </customWorkbookViews>
</workbook>
</file>

<file path=xl/calcChain.xml><?xml version="1.0" encoding="utf-8"?>
<calcChain xmlns="http://schemas.openxmlformats.org/spreadsheetml/2006/main">
  <c r="AE147" i="1" l="1"/>
  <c r="AB147" i="1"/>
  <c r="AE146" i="1"/>
  <c r="AE145" i="1"/>
  <c r="AE144" i="1"/>
  <c r="AE143" i="1"/>
  <c r="AE142" i="1"/>
  <c r="AE141" i="1"/>
  <c r="AE130" i="1"/>
  <c r="AE129" i="1"/>
  <c r="AE128" i="1"/>
  <c r="AE121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F106" i="1" s="1"/>
  <c r="AD106" i="1"/>
  <c r="AB106" i="1"/>
  <c r="AE105" i="1"/>
  <c r="AE102" i="1"/>
  <c r="AE101" i="1"/>
  <c r="AE100" i="1"/>
  <c r="AE99" i="1"/>
  <c r="AF99" i="1" s="1"/>
  <c r="AD99" i="1"/>
  <c r="AB99" i="1"/>
  <c r="AE98" i="1"/>
  <c r="AE97" i="1"/>
  <c r="AE96" i="1"/>
  <c r="AE95" i="1"/>
  <c r="AE94" i="1"/>
  <c r="AF94" i="1" s="1"/>
  <c r="AD94" i="1"/>
  <c r="AB94" i="1"/>
  <c r="AE93" i="1"/>
  <c r="AE91" i="1"/>
  <c r="AE89" i="1"/>
  <c r="AE88" i="1"/>
  <c r="AE87" i="1"/>
  <c r="AE86" i="1"/>
  <c r="AF86" i="1" s="1"/>
  <c r="AD86" i="1"/>
  <c r="AB86" i="1"/>
  <c r="AE85" i="1"/>
  <c r="AE79" i="1"/>
  <c r="AE78" i="1"/>
  <c r="AE77" i="1"/>
  <c r="AE76" i="1"/>
  <c r="AE75" i="1"/>
  <c r="AE74" i="1"/>
  <c r="AE73" i="1"/>
  <c r="AE72" i="1"/>
  <c r="AE71" i="1"/>
  <c r="AF70" i="1"/>
  <c r="AE69" i="1"/>
  <c r="AE68" i="1"/>
  <c r="AE67" i="1"/>
  <c r="AE66" i="1"/>
  <c r="AE65" i="1"/>
  <c r="AE64" i="1"/>
  <c r="AF64" i="1" s="1"/>
  <c r="AD64" i="1"/>
  <c r="AB64" i="1"/>
  <c r="AE63" i="1"/>
  <c r="AE59" i="1"/>
  <c r="AE58" i="1"/>
  <c r="AE57" i="1"/>
  <c r="AE56" i="1"/>
  <c r="AE55" i="1"/>
  <c r="AF55" i="1" s="1"/>
  <c r="AD55" i="1"/>
  <c r="AB55" i="1"/>
  <c r="AE54" i="1"/>
  <c r="AE50" i="1"/>
  <c r="AE49" i="1"/>
  <c r="AE48" i="1"/>
  <c r="AE47" i="1"/>
  <c r="AE46" i="1"/>
  <c r="AE45" i="1"/>
  <c r="AE44" i="1"/>
  <c r="AE43" i="1"/>
  <c r="AE42" i="1"/>
  <c r="AF42" i="1" s="1"/>
  <c r="AD42" i="1"/>
  <c r="AB42" i="1"/>
  <c r="AE41" i="1"/>
  <c r="AE40" i="1"/>
  <c r="AE39" i="1"/>
  <c r="AE38" i="1"/>
  <c r="AE37" i="1"/>
  <c r="AF37" i="1" s="1"/>
  <c r="AD37" i="1"/>
  <c r="AB37" i="1"/>
  <c r="AE36" i="1"/>
  <c r="AE35" i="1"/>
  <c r="AE34" i="1"/>
  <c r="AF34" i="1" s="1"/>
  <c r="AD34" i="1"/>
  <c r="AB34" i="1"/>
  <c r="AE33" i="1"/>
  <c r="AE32" i="1"/>
  <c r="AE31" i="1"/>
  <c r="AE30" i="1"/>
  <c r="AF30" i="1" s="1"/>
  <c r="AD30" i="1"/>
  <c r="AB30" i="1"/>
  <c r="AE25" i="1"/>
  <c r="AE24" i="1"/>
  <c r="AE23" i="1"/>
  <c r="AF23" i="1" s="1"/>
  <c r="AD23" i="1"/>
  <c r="AB23" i="1"/>
  <c r="AE22" i="1"/>
  <c r="AE17" i="1"/>
  <c r="AE16" i="1"/>
  <c r="AF16" i="1" s="1"/>
  <c r="AD16" i="1"/>
  <c r="AB16" i="1"/>
  <c r="AE15" i="1"/>
  <c r="AE12" i="1"/>
  <c r="AE11" i="1"/>
  <c r="AF11" i="1" s="1"/>
  <c r="AD11" i="1"/>
  <c r="AB11" i="1"/>
  <c r="AE10" i="1"/>
  <c r="AE9" i="1"/>
  <c r="AE8" i="1"/>
  <c r="AD77" i="1" l="1"/>
  <c r="AF100" i="1"/>
  <c r="AD97" i="1"/>
  <c r="AD101" i="1"/>
  <c r="AB130" i="1"/>
  <c r="AD32" i="1"/>
  <c r="AD57" i="1"/>
  <c r="AD113" i="1"/>
  <c r="AD48" i="1"/>
  <c r="AD102" i="1"/>
  <c r="AD110" i="1"/>
  <c r="AD112" i="1"/>
  <c r="AD115" i="1"/>
  <c r="AB12" i="1"/>
  <c r="AD73" i="1"/>
  <c r="AD108" i="1"/>
  <c r="AB144" i="1"/>
  <c r="AD15" i="1"/>
  <c r="AF24" i="1"/>
  <c r="AB53" i="1"/>
  <c r="AD67" i="1"/>
  <c r="AD75" i="1"/>
  <c r="AB32" i="1"/>
  <c r="AF33" i="1"/>
  <c r="AD58" i="1"/>
  <c r="AD39" i="1"/>
  <c r="AD12" i="1"/>
  <c r="AB21" i="1"/>
  <c r="AB39" i="1"/>
  <c r="AD44" i="1"/>
  <c r="AB44" i="1"/>
  <c r="AB52" i="1"/>
  <c r="AF59" i="1"/>
  <c r="AD68" i="1"/>
  <c r="AF65" i="1"/>
  <c r="AF66" i="1"/>
  <c r="AD69" i="1"/>
  <c r="AD79" i="1"/>
  <c r="AB79" i="1"/>
  <c r="AD91" i="1"/>
  <c r="AB101" i="1"/>
  <c r="AD109" i="1"/>
  <c r="AB114" i="1"/>
  <c r="AD72" i="1"/>
  <c r="AB77" i="1"/>
  <c r="AB88" i="1"/>
  <c r="AD89" i="1"/>
  <c r="AF107" i="1"/>
  <c r="AD111" i="1"/>
  <c r="AB15" i="1"/>
  <c r="AF15" i="1"/>
  <c r="AF12" i="1"/>
  <c r="AD17" i="1"/>
  <c r="AD24" i="1"/>
  <c r="AB24" i="1"/>
  <c r="AF17" i="1"/>
  <c r="AD33" i="1"/>
  <c r="AB33" i="1"/>
  <c r="AB17" i="1"/>
  <c r="AB38" i="1"/>
  <c r="AB40" i="1"/>
  <c r="AD43" i="1"/>
  <c r="AF45" i="1"/>
  <c r="AB46" i="1"/>
  <c r="AD47" i="1"/>
  <c r="AF48" i="1"/>
  <c r="AD49" i="1"/>
  <c r="AF50" i="1"/>
  <c r="AB56" i="1"/>
  <c r="AF57" i="1"/>
  <c r="AD59" i="1"/>
  <c r="AB65" i="1"/>
  <c r="AB67" i="1"/>
  <c r="AB68" i="1"/>
  <c r="AF76" i="1"/>
  <c r="AF32" i="1"/>
  <c r="AD38" i="1"/>
  <c r="AF39" i="1"/>
  <c r="AD40" i="1"/>
  <c r="AF44" i="1"/>
  <c r="AB45" i="1"/>
  <c r="AD46" i="1"/>
  <c r="AB48" i="1"/>
  <c r="AB50" i="1"/>
  <c r="AD56" i="1"/>
  <c r="AF58" i="1"/>
  <c r="AD66" i="1"/>
  <c r="AB66" i="1"/>
  <c r="AF72" i="1"/>
  <c r="AF75" i="1"/>
  <c r="AB75" i="1"/>
  <c r="AD88" i="1"/>
  <c r="AF43" i="1"/>
  <c r="AF47" i="1"/>
  <c r="AF49" i="1"/>
  <c r="AB74" i="1"/>
  <c r="AB76" i="1"/>
  <c r="AD76" i="1"/>
  <c r="AF38" i="1"/>
  <c r="AF40" i="1"/>
  <c r="AB43" i="1"/>
  <c r="AD45" i="1"/>
  <c r="AF46" i="1"/>
  <c r="AB47" i="1"/>
  <c r="AB49" i="1"/>
  <c r="AD50" i="1"/>
  <c r="AF56" i="1"/>
  <c r="AD65" i="1"/>
  <c r="AB69" i="1"/>
  <c r="AB72" i="1"/>
  <c r="AB73" i="1"/>
  <c r="AD74" i="1"/>
  <c r="AF67" i="1"/>
  <c r="AF69" i="1"/>
  <c r="AF74" i="1"/>
  <c r="AD87" i="1"/>
  <c r="AF89" i="1"/>
  <c r="AF91" i="1"/>
  <c r="AF95" i="1"/>
  <c r="AF96" i="1"/>
  <c r="AF97" i="1"/>
  <c r="AF68" i="1"/>
  <c r="AF73" i="1"/>
  <c r="AF77" i="1"/>
  <c r="AF79" i="1"/>
  <c r="AF88" i="1"/>
  <c r="AB89" i="1"/>
  <c r="AB91" i="1"/>
  <c r="AB95" i="1"/>
  <c r="AB96" i="1"/>
  <c r="AB97" i="1"/>
  <c r="AB98" i="1"/>
  <c r="AF108" i="1"/>
  <c r="AF109" i="1"/>
  <c r="AF110" i="1"/>
  <c r="AF111" i="1"/>
  <c r="AF112" i="1"/>
  <c r="AF114" i="1"/>
  <c r="AD114" i="1"/>
  <c r="AF87" i="1"/>
  <c r="AF98" i="1"/>
  <c r="AD100" i="1"/>
  <c r="AB100" i="1"/>
  <c r="AB87" i="1"/>
  <c r="AD96" i="1"/>
  <c r="AB102" i="1"/>
  <c r="AB107" i="1"/>
  <c r="AB108" i="1"/>
  <c r="AB109" i="1"/>
  <c r="AB110" i="1"/>
  <c r="AB111" i="1"/>
  <c r="AB112" i="1"/>
  <c r="AF113" i="1"/>
  <c r="AF115" i="1"/>
  <c r="AB116" i="1"/>
  <c r="AF101" i="1"/>
  <c r="AF102" i="1"/>
  <c r="AB113" i="1"/>
  <c r="AB115" i="1"/>
  <c r="AD116" i="1"/>
  <c r="AF116" i="1"/>
  <c r="AB129" i="1"/>
  <c r="AB142" i="1"/>
  <c r="AD143" i="1"/>
  <c r="AD144" i="1"/>
  <c r="AD145" i="1"/>
  <c r="AD147" i="1"/>
  <c r="AD129" i="1"/>
  <c r="AF130" i="1"/>
  <c r="AD142" i="1"/>
  <c r="AF144" i="1"/>
  <c r="AF147" i="1"/>
  <c r="AF143" i="1"/>
  <c r="AF145" i="1"/>
  <c r="AF129" i="1"/>
  <c r="AF142" i="1"/>
  <c r="AB143" i="1"/>
  <c r="AB145" i="1"/>
  <c r="AD107" i="1" l="1"/>
  <c r="AB128" i="1"/>
  <c r="AF128" i="1"/>
  <c r="AD117" i="1"/>
  <c r="AB117" i="1"/>
  <c r="AF117" i="1"/>
  <c r="AB71" i="1"/>
  <c r="AF71" i="1"/>
  <c r="AD71" i="1"/>
  <c r="AB63" i="1"/>
  <c r="AF25" i="1"/>
  <c r="AD25" i="1"/>
  <c r="AB25" i="1"/>
  <c r="AB78" i="1"/>
  <c r="AF78" i="1"/>
  <c r="AD41" i="1"/>
  <c r="AB41" i="1"/>
  <c r="AF41" i="1"/>
  <c r="AD63" i="1"/>
  <c r="AF63" i="1"/>
  <c r="AF146" i="1"/>
  <c r="AD146" i="1"/>
  <c r="AB146" i="1"/>
  <c r="AD130" i="1"/>
  <c r="AD128" i="1"/>
  <c r="AD98" i="1"/>
  <c r="AD95" i="1"/>
  <c r="AD78" i="1"/>
  <c r="AB70" i="1"/>
  <c r="AB31" i="1"/>
  <c r="AF31" i="1"/>
  <c r="AD31" i="1"/>
  <c r="AF54" i="1" l="1"/>
  <c r="AB22" i="1"/>
  <c r="AF22" i="1"/>
  <c r="AD22" i="1"/>
  <c r="AE70" i="1"/>
  <c r="AG70" i="1"/>
  <c r="AC70" i="1"/>
  <c r="AB54" i="1"/>
  <c r="AD121" i="1"/>
  <c r="AF121" i="1"/>
  <c r="AB121" i="1"/>
  <c r="AD141" i="1"/>
  <c r="AB141" i="1"/>
  <c r="AF141" i="1"/>
  <c r="AD54" i="1"/>
  <c r="AD105" i="1"/>
  <c r="AB105" i="1"/>
  <c r="AF105" i="1"/>
  <c r="AF85" i="1"/>
  <c r="AB85" i="1"/>
  <c r="AF93" i="1"/>
  <c r="AD93" i="1"/>
  <c r="AB93" i="1"/>
  <c r="AF10" i="1" l="1"/>
  <c r="AD10" i="1"/>
  <c r="AB10" i="1"/>
  <c r="AF36" i="1"/>
  <c r="AD36" i="1"/>
  <c r="AB36" i="1"/>
  <c r="AD85" i="1"/>
  <c r="AB35" i="1" l="1"/>
  <c r="AD35" i="1"/>
  <c r="AF35" i="1"/>
  <c r="AD9" i="1"/>
  <c r="AB9" i="1"/>
  <c r="AF9" i="1"/>
  <c r="AF8" i="1" l="1"/>
  <c r="AD8" i="1"/>
  <c r="AB8" i="1"/>
</calcChain>
</file>

<file path=xl/sharedStrings.xml><?xml version="1.0" encoding="utf-8"?>
<sst xmlns="http://schemas.openxmlformats.org/spreadsheetml/2006/main" count="839" uniqueCount="243">
  <si>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</si>
  <si>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</si>
  <si>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</si>
  <si>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</si>
  <si>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Год начала строитель-
ства</t>
  </si>
  <si>
    <t>Год окончания строитель-
ства</t>
  </si>
  <si>
    <t>Ввод мощностей</t>
  </si>
  <si>
    <t>С/П *</t>
  </si>
  <si>
    <t>км</t>
  </si>
  <si>
    <t>МВА</t>
  </si>
  <si>
    <t>млн. рублей</t>
  </si>
  <si>
    <t>ВСЕГО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</si>
  <si>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</si>
  <si>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</si>
  <si>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</si>
  <si>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МО Белоярский район</t>
  </si>
  <si>
    <t>Реконструкция внутрипоселковых сетей электроснабжения 10- 0.4 кВ с ТП -10\0.4 кВ 
в г.Белоярский</t>
  </si>
  <si>
    <t>С/П</t>
  </si>
  <si>
    <t>Реконструкция внутрипоселковых сетей электроснабжения 10- 0.4 кВ с ТП -10\0.4 кВ 
в п.Полноват</t>
  </si>
  <si>
    <t>Реконструкция внутрипоселковых сетей электроснабжения 10- 0.4 кВ с ТП -10\0.4 кВ 
в п.Казым</t>
  </si>
  <si>
    <t>ИТОГО по Белоярскому району</t>
  </si>
  <si>
    <t>Кондинский район</t>
  </si>
  <si>
    <t>ПС 110/35/10 кВ "Юмас" 
в п.г.т. Междуреченский Кондинского района</t>
  </si>
  <si>
    <t>ПС 10/35 кВ "Фарада" 
в п.г.т. Кондинское Кондинского района</t>
  </si>
  <si>
    <t>ЗРУ 10 кВ ПС 35/10 кВ "Тесла" 
в п.г.т. Кондинское Кондинского района</t>
  </si>
  <si>
    <t>ВЛ 6 кВ (ВЛ-14940 м.) 
пос. Мулымья, фидер "Совхоз"</t>
  </si>
  <si>
    <t>КТП 10/0,4 кВ (10 шт.)
в пгт. Кондинское Кондинского района</t>
  </si>
  <si>
    <t>ИТОГО по Кондинскому району</t>
  </si>
  <si>
    <t>МО г. Когалым</t>
  </si>
  <si>
    <t>Реконструкция РУ-10 кВ ЦРП-2 
в г. Когалыме</t>
  </si>
  <si>
    <t>ИТОГО по МО г. Когалым</t>
  </si>
  <si>
    <t>Прочие объекты</t>
  </si>
  <si>
    <t>АИИС КУЭ 1 уровня</t>
  </si>
  <si>
    <t>Сети электроснабжения 10-0,4 кВ для осуществления технологического присоединения потребителей и  объектов ХМАО-Югры</t>
  </si>
  <si>
    <t>ИТОГО по прочим объектам</t>
  </si>
  <si>
    <t>1.2</t>
  </si>
  <si>
    <t>Создание систем противоаварийной и режимной автоматики</t>
  </si>
  <si>
    <t>1.3</t>
  </si>
  <si>
    <t>Создание систем телемеханики и связи</t>
  </si>
  <si>
    <t>Телемеханизация (ТС и ТИ) РП 6-10 кВ, ТП 6-10/0,4 кВ, 
Кондинский, Советский район, г. Когалым, 
г. Югорск</t>
  </si>
  <si>
    <t>Организация ТИ и ТС телеуправлением и средствами технологической связи на ПС 35-220 кВ</t>
  </si>
  <si>
    <t>1.4</t>
  </si>
  <si>
    <t>Установка устройств регулирования напряжения и компенсации реактивной мощности</t>
  </si>
  <si>
    <t>2</t>
  </si>
  <si>
    <t>Новое строительство и расширение:</t>
  </si>
  <si>
    <t>2.1</t>
  </si>
  <si>
    <t>Сети электроснабжения 10-0,4 кВ с ТП-10/0,4 кВ взамен существующих КТПН "Спортзал Юность", "СМУ-25", "1000 Мелочей", "Мед. пункт" "ЮТЭК" (5 шт) в г. Белоярский. *</t>
  </si>
  <si>
    <t xml:space="preserve">Сети электроснабжения 10-0,4 кВ с ТП-10/0,4 кВ (7 шт.) "Школа № 2",  "3 микрорайон",  "Дет.сад",  "Школа № 3",  "Клуб",  "2 микрорайон", "Плав. бассейн"  в г. Белоярский. </t>
  </si>
  <si>
    <t>Сети электроснабжения 10 кВ с ТП-10/0,4 кВ  взамен существующей КТП № 9 "Больничный комплекс"  в г. Белоярский</t>
  </si>
  <si>
    <t>ИТОГО по МО Белоярский район</t>
  </si>
  <si>
    <t>МО Березовский район</t>
  </si>
  <si>
    <t>ЛЭП 20 кВ Березово-Пугоры с КТП-20/0,4 кВ 
в п. Пугоры</t>
  </si>
  <si>
    <t>ЛЭП 20 кВ Пугоры - Теги с КТП 20/10 кВ 
в п. Теги</t>
  </si>
  <si>
    <t>Сети электроснабжения ВЛ 10/0,4 кВ 
в п.Саранпауль с ТП 10/0,4 кВ</t>
  </si>
  <si>
    <t>ЛЭП 20 кВ от ПС 110/35/6 кВ "Березово" с КТП 6/20 кВ в п.г.т. Березово до КТП 20/0,4 кВ 
в д. Шайтанка Березовского района</t>
  </si>
  <si>
    <t>ЛЭП 20 кВ от ПС 110/35/6 кВ "Игрим" с КТП 6/20 кВ в п.г.т. Игрим до КТП 20/10 кВ 
в п. Ванзетур Березовского района</t>
  </si>
  <si>
    <t>РП 6 кВ №1, РП 6 кВ №2 и ЛЭП 6 кВ от ПС 110/35/6 кВ "Игрим" 
в п.г.т. Игрим Березовского района</t>
  </si>
  <si>
    <t>РП 6 кВ и ЛЭП 6 кВ от ПС 110/35/6 кВ "Березово" в п.г.т. Березово</t>
  </si>
  <si>
    <t>ЛЭП 6 кВ от ПС 110/6 кВ "Пунга" 
для электроснабжения п. Светлый Березовского района</t>
  </si>
  <si>
    <t>Сети электроснабжения 0,4 и 6-20 кВ для технологического присоединения потребителей Березовского района</t>
  </si>
  <si>
    <t>РДГ при РП 6 кВ в пгт. Березово</t>
  </si>
  <si>
    <t>Сети электроснабжения 6 кВ 
в п.г.т. Игрим Березовского района</t>
  </si>
  <si>
    <t>ИТОГО по МО Березовский район</t>
  </si>
  <si>
    <t>Сети электроснабжения 6-0,4 кВ, РП-6 кВ, КТП-6/0,4 кВ в п. Пионерный 
г. Когалым</t>
  </si>
  <si>
    <t xml:space="preserve">ТП -2х630/10/0,4кВ взамен существующей ТП-60 и ЛЭП-10 кВ,
г. Когалым </t>
  </si>
  <si>
    <t xml:space="preserve">ТП -2х630/10/0,4кВ взамен существующей ТП-70 и ЛЭП-10 кВ,
г. Когалым </t>
  </si>
  <si>
    <t>РП- 6кВ № 2, совмещенное с ТП- 2х630/6/0,4кВ, и КЛ-6 кВ в квартале "И" п.Пионерный</t>
  </si>
  <si>
    <t>Сети электроснабжения 0,4 и 6-20 кВ для технологического присоединения потребителей 
г. Когалым</t>
  </si>
  <si>
    <t>Сети электроснабжения 6 кВ, КТП-6/0,4 кВ 
для ИЖС в квартале "М" п. Пионерный г. Когалым</t>
  </si>
  <si>
    <t>КЛ-6 кВ от ПС-35/6 кВ №35 до ЦРП-13 
в г. Когалым</t>
  </si>
  <si>
    <t>МО Кондинский район</t>
  </si>
  <si>
    <t>РП 10 кВ №3 
в п. Междуреченский Кондинского района</t>
  </si>
  <si>
    <t>ЛЭП 10 кВ от ПС 110/35/10 кВ "Юмас" до РП №2 в п. Междуреченский Кондинского района</t>
  </si>
  <si>
    <t>ВЛ 35 кВ от Луговой-Красный Яр-Шугур с ПС 35/10 кВ в п.Шугур и ПС 35/0,4 кВ Красный Яр с ответвлением на п.Карым с ПС 35/0,4 кВ в п.Карым</t>
  </si>
  <si>
    <t>Сети электроснабжения 10-0,4 кВ, КТП-10/0,4 кВ 
в п.г.т. Кондинское Кондинского района</t>
  </si>
  <si>
    <t>Сети электроснабжения 10-0,4 кВ, КТП-10/0,4 кВ 
в г.п. Мортка Кондинского района</t>
  </si>
  <si>
    <t>Сети электроснабжения 10-0,4 кВ, КТП-10/0,4 кВ 
в п.г.т. Междуреченский Кондинского района</t>
  </si>
  <si>
    <t>Сети электроснабжения 6 кВ от ПС 110/35/6 «Сухой Бор», КТП-6/0,4 кВ 
в п. Мулымья Кондинского района</t>
  </si>
  <si>
    <t>ЛЭП-10 кВ от ПС 220/10 кВ «Чеснок» 
до с. Болчары,  КТП-10/0,4 кВ, сети  электроснабжения 0,4 кВ 
в с. Болчары Кондинского района</t>
  </si>
  <si>
    <t>Сети электроснабжения 6-0,4 кВ, КТП-6/0,4 кВ микрорайона и.ж.с. 
в г.п. Куминское Кондинского района</t>
  </si>
  <si>
    <t>ЛЭП-10 кВ от ПС 110/35/10 кВ «Юмас» 
до п. Лиственичный, КТП-10/0,4 кВ, сети электроснабжения 0,4 кВ 
в с. Леуши и п. Лиственичный Кондинского района</t>
  </si>
  <si>
    <t>ЛЭП-10 кВ от ПС 220/10 кВ «Леуши» до п. Ягодный и п. Дальний,  КТП-10/0,4 кВ, сети  электроснабжения 0,4 кВ в п. Ягодный и п. Дальний Кондинского района</t>
  </si>
  <si>
    <t>ЛЭП 35 кВ и ПС "Назарово" в г.п. Мулымья Кондинского района</t>
  </si>
  <si>
    <t>Сети электроснабжения 0,4 кВ с заменой КТП 
в населенных пунктах Мулымья, Назарово, Чантырья и Шаим Кондинского района</t>
  </si>
  <si>
    <t>Сети 10-0,4 кВ для осуществления технологического присоединения потребителей и  объектов Кондинского района</t>
  </si>
  <si>
    <t>перебор по плану</t>
  </si>
  <si>
    <t>Сети электроснабжения 0,4 кВ 
по ул. Комбинатская 
в п.г.т. Междуреченский Кондинского района</t>
  </si>
  <si>
    <t>Сети электроснабжения 0,4 кВ, КТП 6/0,4 кВ  
н.п Ушья</t>
  </si>
  <si>
    <t>ЛЭП 6 кВ от ПС 35/6 кВ "Назарово" до н.п. Ушья, Назарово,  Чантырья, Шаим Кондинского района</t>
  </si>
  <si>
    <t>Сети электроснабжения 10-0,4 кВ, КТП-10/0,4 кВ 
в д. Старый Катыш Кондинского района.</t>
  </si>
  <si>
    <t>Сети электроснабжения 10-0,4 кВ, ТП-10/0,4 кВ 
в с. Ямки и д. Юмас Кондинского района.</t>
  </si>
  <si>
    <t>КТП 10/0,4 кВ (6 шт.)
в пгт. Кондинское Кондинского района</t>
  </si>
  <si>
    <t>ИТОГО по МО Кондинский район</t>
  </si>
  <si>
    <t>МО Ханты-Мансийский район</t>
  </si>
  <si>
    <t>ЛЭП 20 кВ от ПС № 258 с КТП 6/20 кВ  
в Сыньеганском н.м.р. до КТП 20/10 кВ 
в н.п. Пырьях. ЛЭП 10 кВ от н.п. Пырьях 
до н.п. Кышик и Нялино</t>
  </si>
  <si>
    <t>ЛЭП 10 кВ с переходом через р. Обь 
для электроснабжения п. Кирпичный Ханты-Мансийского района</t>
  </si>
  <si>
    <t>ЛЭП-6 кВ и КТП 6/0,4 кВ 
для электроснабжения с. Зенково Ханты-Мансийского района</t>
  </si>
  <si>
    <t>ЛЭП-0,4 кВ 
в с.Зенково Ханты-Мансийского района</t>
  </si>
  <si>
    <t>ЛЭП-10 кВ, КТП-10/0,4 кВ 
для электроснабжения д. Чембакчина Ханты-Мансийского района</t>
  </si>
  <si>
    <t>Сети электроснабжения 10-0,4 кВ 
для осуществления технологического присоединения потребителей Ханты-Мансийского района</t>
  </si>
  <si>
    <t>ИТОГО по МО г. Ханты-Мансийский район</t>
  </si>
  <si>
    <t>МО Октябрьский район</t>
  </si>
  <si>
    <t>ЛЭП 20 кВ Игрим-Н. Нарыкары</t>
  </si>
  <si>
    <t>Сети электроснабжения 20-0,4 кВ, КТП-20/0,4 кВ  
в д. Нижние Нарыкары Октябрьского района</t>
  </si>
  <si>
    <t>Централизованное электроснабжение 
с. Большой Атлым Октябрьского района</t>
  </si>
  <si>
    <t>ИТОГО по МО Октябрьский район</t>
  </si>
  <si>
    <t>МО г. Югорск</t>
  </si>
  <si>
    <t>Сети электроснабжения 10 кВ от ПС 110/10 кВ «Геологическая» в г. Югорск</t>
  </si>
  <si>
    <t>Комплектные трансформаторные подстанции 10/0,4 кВ 
в г. Югорск</t>
  </si>
  <si>
    <t>Сети электроснабжения зеленой зоны 10-0,4 кВ, КТП-10/0,4 кВ 
г. Югорск</t>
  </si>
  <si>
    <t>новые</t>
  </si>
  <si>
    <t>Сети электроснабжения 0,4 и 6-20 кВ 
для технологического присоединения потребителей г. Югорск</t>
  </si>
  <si>
    <t>Сети электроснабжения 14 микрорайона "Снегири" г.Югорск</t>
  </si>
  <si>
    <t>ИТОГО по МО г. Югорск</t>
  </si>
  <si>
    <t>МО Советский район</t>
  </si>
  <si>
    <t>Сети электроснабжения 10-0,4 кВ, КТП-10/0,4 кВ 
в центральной части п. Зеленоборск Советского района</t>
  </si>
  <si>
    <t>Сети электроснабжения 10-0,4 кВ, КТП-10/0,4 кВ 
в п. Малиновский Советского района</t>
  </si>
  <si>
    <t>Сети электроснабжения 10-0,4 кВ, КТП-10/0,4 кВ 
в п. Пионерский Советского района</t>
  </si>
  <si>
    <t>Сети электроснабжения 10-0,4 кВ в г. Советский</t>
  </si>
  <si>
    <t>Комплектные трансформаторные подстанции 10/0,4 кВ 
в г. Советский</t>
  </si>
  <si>
    <t>Сети электроснабжения 10-0,4 кВ  с ТП 10/0,4кВ 
в п. Агириш</t>
  </si>
  <si>
    <t xml:space="preserve">Сети электроснабжения 10-0,4кВ, КТП 10/0,4 кВ 
с монтажом АИИСКУЭ 3 уровня в г.Советский </t>
  </si>
  <si>
    <t>Сети электроснабжения 10/0,4кВ, КТП-10/0,4 кВ  
с монтажом АИИСКУЭ 3 уровня 
в п.Алябьевский Советского района</t>
  </si>
  <si>
    <t>Сети электроснабжения 10/0,4кВ, КТП-10/0,4 кВ 
с монтажом АИИСКУЭ 3 уровня 
в п.Коммунистический Советского района</t>
  </si>
  <si>
    <t>Сети электроснабжения 10-0,4 кВ, КТП-10/0,4 кВ 
в п. Юбилейный Советского района</t>
  </si>
  <si>
    <t>Сети электроснабжения 0,4 и 6-20 кВ для технологического присоединения потребителей Советского района</t>
  </si>
  <si>
    <t>Сети электроснабжения 0,4 кВ по ул. Гагарина  
в п. Алябьевский Советского района</t>
  </si>
  <si>
    <t>Сети электроснабжения 0,4 кВ по ул. Молодежная и ул. Терешковой 
в п. Коммунистический Советского района</t>
  </si>
  <si>
    <t>БКТП 10/0,4 кВ по ул. Мичурина 
в г.Советский</t>
  </si>
  <si>
    <t>ИТОГО по МО Советский район</t>
  </si>
  <si>
    <t>МО г. Сургут</t>
  </si>
  <si>
    <t>Сети электроснабжения 10 кВ 
от ПС "Пионерная-2" г. Сургут</t>
  </si>
  <si>
    <t>ИТОГО по МО г. Сургут</t>
  </si>
  <si>
    <t>РДГ п. Горный Сургутского района</t>
  </si>
  <si>
    <t>Прочее строительство, в т.ч.</t>
  </si>
  <si>
    <t>Производственная база электрических сетей ОАО "ЮРЭСК" 
в п.г.т. Междуреченский Кондинского района</t>
  </si>
  <si>
    <t>АИИС КУЭ 3 уровня на распределительных сетях по многоквартирнорму фонду 
в г. Югорск (1 этап)</t>
  </si>
  <si>
    <t>АИИС КУЭ 3 уровня на распределительных сетях по многоквартирнорму фонду 
г. Советский и Советского района</t>
  </si>
  <si>
    <t>АИИС КУЭ 3 уровня на распределительных сетях по многоквартирнорму фонду 
в п. Пионерский Советского района</t>
  </si>
  <si>
    <t>АИИС КУЭ 3 уровня на распределительных сетях по многоквартирнорму фонду 
в п. Малиновский Советского района</t>
  </si>
  <si>
    <t>АИИС КУЭ 3 уровня на распределительных сетях по многоквартирнорму фонду 
в п. Зеленоборск Советского района</t>
  </si>
  <si>
    <t xml:space="preserve">Производственно-диспетчерский пункт электрических сетей ОАО "ЮРЭСК"
в п. Луговой Кондинского района </t>
  </si>
  <si>
    <t>Производственно-диспетчерский пункт электрических сетей ОАО «ЮРЭСК» 
в с. Болчары Кондинского района</t>
  </si>
  <si>
    <t>Производственно-диспетчерский пункт электрических сетей ОАО «ЮРЭСК» 
в п.г.т. Куминский Кондинского района</t>
  </si>
  <si>
    <t>Производственно-диспетчерский пункт электрических сетей ОАО «ЮРЭСК» 
в п.г.т. Кондинское Кондинского района</t>
  </si>
  <si>
    <t>Производственно-диспетчерский пункт электрических сетей ОАО «ЮРЭСК» 
в п.г.т. Мортка Кондинского района</t>
  </si>
  <si>
    <t>Производственно-диспетчерский пункт электрических сетей ОАО «ЮРЭСК» 
в д. Ушья Кондинского района</t>
  </si>
  <si>
    <t>Приобретение основных средств, в т.ч.</t>
  </si>
  <si>
    <t>Приобретение   средств вычислительной и оргтехники, оборудования системы связи и безопасности</t>
  </si>
  <si>
    <t>Приобретение спецтехники и автотранспорта</t>
  </si>
  <si>
    <t>Разработка схем развития электрических сетей 6-10-35 кВ по н.п. ХМАО-Югры</t>
  </si>
  <si>
    <t>Приобретение здания под размещение ЦУС и офисных помещений</t>
  </si>
  <si>
    <t>Приобретение электросетевого имущества</t>
  </si>
  <si>
    <t>Приобретение оборудования, не входящего в смету строек</t>
  </si>
  <si>
    <t>Планируемый ввод объектов по инвестиционной программе ОАО "ЮРЭСК" (по централизованной зоне)  на 2013-2017 годы</t>
  </si>
  <si>
    <t>№ п/п</t>
  </si>
  <si>
    <t>Перечень инвестиционных проектов на период реализации инвестиционной программы ОАО "Югорская региональная электросетевая компания" (по централизованной зоне) и план их финансирования на 2013-2017 годы</t>
  </si>
  <si>
    <t>План финансирования</t>
  </si>
  <si>
    <t>Итого</t>
  </si>
  <si>
    <t>2013 года</t>
  </si>
  <si>
    <t>2014 года</t>
  </si>
  <si>
    <t>2015 года</t>
  </si>
  <si>
    <t>2016 года</t>
  </si>
  <si>
    <t>2017 года</t>
  </si>
  <si>
    <t xml:space="preserve">2013 года </t>
  </si>
  <si>
    <t xml:space="preserve">2014 года </t>
  </si>
  <si>
    <t xml:space="preserve">2015 года </t>
  </si>
  <si>
    <t xml:space="preserve">2016 года </t>
  </si>
  <si>
    <t xml:space="preserve">2017 года </t>
  </si>
  <si>
    <t>Технические характеристики объектов и стоимость основных этапов работ по реализации инвестиционной программы ОАО "ЮРЭСК" (по централизованной зоне) на 2013 год</t>
  </si>
  <si>
    <t>Планируемое снижение потерь в результате реализации ****, кВт∙ч/год</t>
  </si>
  <si>
    <t>подстанции</t>
  </si>
  <si>
    <t>линии электропередачи</t>
  </si>
  <si>
    <t>год ввода в экс-
плуата-
цию</t>
  </si>
  <si>
    <t>норма-
тивный срок службы, лет</t>
  </si>
  <si>
    <t>количество
и марка силовых трансформа-
торов, шт.</t>
  </si>
  <si>
    <t>мощ-
ность, МВА</t>
  </si>
  <si>
    <t>тип опор</t>
  </si>
  <si>
    <t>марка кабеля,
провода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</si>
  <si>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</si>
  <si>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</si>
  <si>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</si>
  <si>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</si>
  <si>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</si>
  <si>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</si>
  <si>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ТМГ</t>
  </si>
  <si>
    <t>ж/б</t>
  </si>
  <si>
    <t>СИП 3 СИП2А</t>
  </si>
  <si>
    <t>СИП 2А, СИП 3, СИП 4</t>
  </si>
  <si>
    <t>Технические характеристики созданных объектов</t>
  </si>
  <si>
    <t>Ввод мощностей (подтверждаемый актами ввода в эксплуатацию)</t>
  </si>
  <si>
    <t>км/МВА/другое</t>
  </si>
  <si>
    <t>млн. руб.</t>
  </si>
  <si>
    <t>План
2013 года</t>
  </si>
  <si>
    <t>в том числе:</t>
  </si>
  <si>
    <t>План
2014 года</t>
  </si>
  <si>
    <t>План
2015 года</t>
  </si>
  <si>
    <t>План
2016 года</t>
  </si>
  <si>
    <t>План
2017 года</t>
  </si>
  <si>
    <t>IV кв.</t>
  </si>
  <si>
    <t>I кв.</t>
  </si>
  <si>
    <t>II кв.</t>
  </si>
  <si>
    <t>III кв.</t>
  </si>
  <si>
    <t>Прогноз расширения пропускной способности, снижения потерь в сетях и увеличения резерва для присоединения новых потребителей центров питания 35 кВ и выше</t>
  </si>
  <si>
    <t>Наименование центра питания</t>
  </si>
  <si>
    <t>Месторасположение центра питания:
субъект Российской Федерации, район, ближайший населенный пункт</t>
  </si>
  <si>
    <t>Установленная мощность центра питания</t>
  </si>
  <si>
    <t>Прогнозируемый резерв мощности для присоединения новых потребителей</t>
  </si>
  <si>
    <t>Прогнозируемое расширение пропускной способности</t>
  </si>
  <si>
    <t>Прогнозируемое снижение потерь, кВт∙ч/год</t>
  </si>
  <si>
    <t>План 2013 года</t>
  </si>
  <si>
    <t>План 2014 года</t>
  </si>
  <si>
    <t>План 2015 года</t>
  </si>
  <si>
    <t>дата</t>
  </si>
  <si>
    <t>кВт</t>
  </si>
  <si>
    <t>кВт∙ч/год</t>
  </si>
  <si>
    <t>ВСЕГО,</t>
  </si>
  <si>
    <t>Технические характеристики реконструируемых объектов</t>
  </si>
  <si>
    <t>Плановый объем финансирования,
млн. руб. **</t>
  </si>
  <si>
    <t>генерирующие объекты</t>
  </si>
  <si>
    <t>иные объекты</t>
  </si>
  <si>
    <t>мощ-
ность, МВт</t>
  </si>
  <si>
    <t>тепловая энергия, Гкал/час</t>
  </si>
  <si>
    <t>СИП</t>
  </si>
  <si>
    <t xml:space="preserve">СИП </t>
  </si>
  <si>
    <t>СИП 2,
ААБл</t>
  </si>
  <si>
    <t>Сети электроснабжения 10-0,4 кВ с ТП-10/0,4 кВ взамен существующих КТПН "Спортзал Юность", "СМУ-25", "1000 Мелочей", "Мед. пункт" "ЮТЭК" (5 шт) в г. Белоярский.</t>
  </si>
  <si>
    <t>МО Сургутский район</t>
  </si>
  <si>
    <t>ИТОГО по МО Сургутский район</t>
  </si>
  <si>
    <t>Остаточная стоимость строитель-
ства</t>
  </si>
  <si>
    <t>Полная стоимость строитель-
ства</t>
  </si>
  <si>
    <t>п. Междуреченский, Кондинского района, ХМАО-Югра, Тюменской обл.</t>
  </si>
  <si>
    <t>ПС Тесла 35/10</t>
  </si>
  <si>
    <t>п. Кондинское, Кондинского района, ХМАО-Югра, Тюменской обл.</t>
  </si>
  <si>
    <t>ПС Фарада 35/10</t>
  </si>
  <si>
    <t>д. Ильечевка, Кондинского района, ХМАО-Югра, Тюменской обл.</t>
  </si>
  <si>
    <t>2х16</t>
  </si>
  <si>
    <t>2х25</t>
  </si>
  <si>
    <t>2х6,3</t>
  </si>
  <si>
    <t>п. Луговой, Кондинского района, ХМАО-Югра, Тюменской обл.</t>
  </si>
  <si>
    <t>2х2,5</t>
  </si>
  <si>
    <t>ПС Луговая 35/10</t>
  </si>
  <si>
    <t>ПС Юмас 110/35/10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</si>
</sst>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_(&quot;р.&quot;* #,##0.00_);_(&quot;р.&quot;* \(#,##0.00\);_(&quot;р.&quot;* &quot;-&quot;??_);_(@_)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* #,##0;* \-#,##0;* &quot;-&quot;;@"/>
    <numFmt numFmtId="205" formatCode="_(* #,##0_);_(* \(#,##0\);_(* &quot;-&quot;_);_(@_)"/>
    <numFmt numFmtId="206" formatCode="_(* #,##0.00_);_(* \(#,##0.00\);_(* &quot;-&quot;??_);_(@_)"/>
    <numFmt numFmtId="207" formatCode="* #,##0.00;* \-#,##0.00;* &quot;-&quot;??;@"/>
    <numFmt numFmtId="208" formatCode="_-* #,##0\ _$_-;\-* #,##0\ _$_-;_-* &quot;-&quot;\ _$_-;_-@_-"/>
    <numFmt numFmtId="209" formatCode="#,##0.00_ ;\-#,##0.00\ "/>
    <numFmt numFmtId="210" formatCode="#,##0.0"/>
    <numFmt numFmtId="211" formatCode="%#\.00"/>
    <numFmt numFmtId="212" formatCode="#,##0.000000"/>
    <numFmt numFmtId="213" formatCode="#,##0_ ;\-#,##0\ "/>
  </numFmts>
  <fonts count="1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Times New Roman"/>
    </font>
    <font>
      <b/>
      <sz val="10"/>
      <name val="Times New Roman"/>
    </font>
  </fonts>
  <fills count="7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130">
    <xf numFmtId="0" fontId="0" fillId="0" borderId="0"/>
    <xf numFmtId="0" fontId="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8" fillId="0" borderId="0"/>
    <xf numFmtId="164" fontId="19" fillId="0" borderId="0">
      <alignment vertical="top"/>
    </xf>
    <xf numFmtId="164" fontId="20" fillId="0" borderId="0">
      <alignment vertical="top"/>
    </xf>
    <xf numFmtId="165" fontId="20" fillId="4" borderId="0">
      <alignment vertical="top"/>
    </xf>
    <xf numFmtId="164" fontId="20" fillId="5" borderId="0">
      <alignment vertical="top"/>
    </xf>
    <xf numFmtId="40" fontId="21" fillId="0" borderId="0" applyFont="0" applyFill="0" applyBorder="0" applyAlignment="0" applyProtection="0"/>
    <xf numFmtId="0" fontId="22" fillId="0" borderId="0"/>
    <xf numFmtId="0" fontId="23" fillId="0" borderId="0"/>
    <xf numFmtId="166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7" fontId="18" fillId="6" borderId="30">
      <alignment wrapText="1"/>
      <protection locked="0"/>
    </xf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6" fillId="0" borderId="0"/>
    <xf numFmtId="0" fontId="16" fillId="0" borderId="0"/>
    <xf numFmtId="166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6" fillId="0" borderId="0"/>
    <xf numFmtId="0" fontId="16" fillId="0" borderId="0"/>
    <xf numFmtId="0" fontId="23" fillId="0" borderId="0"/>
    <xf numFmtId="0" fontId="23" fillId="0" borderId="0"/>
    <xf numFmtId="166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25" fillId="0" borderId="0"/>
    <xf numFmtId="0" fontId="23" fillId="0" borderId="0"/>
    <xf numFmtId="168" fontId="25" fillId="0" borderId="0" applyFont="0" applyFill="0" applyBorder="0" applyAlignment="0" applyProtection="0"/>
    <xf numFmtId="169" fontId="26" fillId="0" borderId="0">
      <protection locked="0"/>
    </xf>
    <xf numFmtId="170" fontId="26" fillId="0" borderId="0">
      <protection locked="0"/>
    </xf>
    <xf numFmtId="169" fontId="26" fillId="0" borderId="0">
      <protection locked="0"/>
    </xf>
    <xf numFmtId="170" fontId="26" fillId="0" borderId="0">
      <protection locked="0"/>
    </xf>
    <xf numFmtId="171" fontId="26" fillId="0" borderId="0">
      <protection locked="0"/>
    </xf>
    <xf numFmtId="172" fontId="26" fillId="0" borderId="31">
      <protection locked="0"/>
    </xf>
    <xf numFmtId="172" fontId="27" fillId="0" borderId="0">
      <protection locked="0"/>
    </xf>
    <xf numFmtId="172" fontId="27" fillId="0" borderId="0">
      <protection locked="0"/>
    </xf>
    <xf numFmtId="172" fontId="26" fillId="0" borderId="31">
      <protection locked="0"/>
    </xf>
    <xf numFmtId="0" fontId="28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/>
    <xf numFmtId="173" fontId="32" fillId="0" borderId="32">
      <protection locked="0"/>
    </xf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33" fillId="9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6" borderId="33" applyNumberFormat="0" applyAlignment="0" applyProtection="0"/>
    <xf numFmtId="0" fontId="37" fillId="27" borderId="34" applyNumberFormat="0" applyAlignment="0" applyProtection="0"/>
    <xf numFmtId="0" fontId="38" fillId="0" borderId="23">
      <alignment horizontal="left" vertical="center"/>
    </xf>
    <xf numFmtId="41" fontId="1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0" fillId="0" borderId="0" applyFont="0" applyFill="0" applyBorder="0" applyAlignment="0" applyProtection="0"/>
    <xf numFmtId="173" fontId="41" fillId="28" borderId="32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25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9" fillId="0" borderId="35" applyNumberFormat="0" applyFont="0" applyFill="0" applyAlignment="0" applyProtection="0"/>
    <xf numFmtId="0" fontId="43" fillId="0" borderId="0" applyNumberFormat="0" applyFill="0" applyBorder="0" applyAlignment="0" applyProtection="0"/>
    <xf numFmtId="166" fontId="44" fillId="0" borderId="0">
      <alignment vertical="top"/>
    </xf>
    <xf numFmtId="166" fontId="44" fillId="0" borderId="0">
      <alignment vertical="top"/>
    </xf>
    <xf numFmtId="38" fontId="44" fillId="0" borderId="0">
      <alignment vertical="top"/>
    </xf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37" fontId="18" fillId="0" borderId="0"/>
    <xf numFmtId="0" fontId="45" fillId="0" borderId="0" applyNumberFormat="0" applyFill="0" applyBorder="0" applyAlignment="0" applyProtection="0"/>
    <xf numFmtId="181" fontId="46" fillId="0" borderId="0" applyFill="0" applyBorder="0" applyAlignment="0" applyProtection="0"/>
    <xf numFmtId="181" fontId="19" fillId="0" borderId="0" applyFill="0" applyBorder="0" applyAlignment="0" applyProtection="0"/>
    <xf numFmtId="181" fontId="47" fillId="0" borderId="0" applyFill="0" applyBorder="0" applyAlignment="0" applyProtection="0"/>
    <xf numFmtId="181" fontId="48" fillId="0" borderId="0" applyFill="0" applyBorder="0" applyAlignment="0" applyProtection="0"/>
    <xf numFmtId="181" fontId="49" fillId="0" borderId="0" applyFill="0" applyBorder="0" applyAlignment="0" applyProtection="0"/>
    <xf numFmtId="181" fontId="50" fillId="0" borderId="0" applyFill="0" applyBorder="0" applyAlignment="0" applyProtection="0"/>
    <xf numFmtId="181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10" borderId="0" applyNumberFormat="0" applyBorder="0" applyAlignment="0" applyProtection="0"/>
    <xf numFmtId="164" fontId="56" fillId="5" borderId="23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2" fontId="57" fillId="5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2" fillId="0" borderId="0" applyNumberFormat="0" applyFill="0" applyBorder="0" applyAlignment="0" applyProtection="0"/>
    <xf numFmtId="2" fontId="63" fillId="29" borderId="0" applyAlignment="0">
      <alignment horizontal="right"/>
      <protection locked="0"/>
    </xf>
    <xf numFmtId="166" fontId="64" fillId="0" borderId="0">
      <alignment vertical="top"/>
    </xf>
    <xf numFmtId="166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3" fontId="66" fillId="0" borderId="0"/>
    <xf numFmtId="0" fontId="18" fillId="0" borderId="0"/>
    <xf numFmtId="0" fontId="67" fillId="0" borderId="0" applyNumberFormat="0" applyFill="0" applyBorder="0" applyAlignment="0" applyProtection="0">
      <alignment vertical="top"/>
      <protection locked="0"/>
    </xf>
    <xf numFmtId="183" fontId="68" fillId="0" borderId="23">
      <alignment horizontal="center" vertical="center" wrapText="1"/>
    </xf>
    <xf numFmtId="0" fontId="69" fillId="13" borderId="33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66" fontId="20" fillId="0" borderId="0">
      <alignment vertical="top"/>
    </xf>
    <xf numFmtId="166" fontId="20" fillId="4" borderId="0">
      <alignment vertical="top"/>
    </xf>
    <xf numFmtId="166" fontId="20" fillId="4" borderId="0">
      <alignment vertical="top"/>
    </xf>
    <xf numFmtId="38" fontId="20" fillId="4" borderId="0">
      <alignment vertical="top"/>
    </xf>
    <xf numFmtId="166" fontId="20" fillId="0" borderId="0">
      <alignment vertical="top"/>
    </xf>
    <xf numFmtId="166" fontId="20" fillId="0" borderId="0">
      <alignment vertical="top"/>
    </xf>
    <xf numFmtId="184" fontId="20" fillId="5" borderId="0">
      <alignment vertical="top"/>
    </xf>
    <xf numFmtId="38" fontId="20" fillId="0" borderId="0">
      <alignment vertical="top"/>
    </xf>
    <xf numFmtId="0" fontId="71" fillId="0" borderId="39" applyNumberFormat="0" applyFill="0" applyAlignment="0" applyProtection="0"/>
    <xf numFmtId="185" fontId="72" fillId="0" borderId="0" applyFont="0" applyFill="0" applyBorder="0" applyAlignment="0" applyProtection="0"/>
    <xf numFmtId="186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3" fillId="0" borderId="23">
      <alignment horizontal="right"/>
      <protection locked="0"/>
    </xf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25" fillId="0" borderId="9" applyFont="0" applyBorder="0">
      <alignment horizontal="center" vertical="center"/>
    </xf>
    <xf numFmtId="0" fontId="74" fillId="30" borderId="0" applyNumberFormat="0" applyBorder="0" applyAlignment="0" applyProtection="0"/>
    <xf numFmtId="0" fontId="28" fillId="0" borderId="40"/>
    <xf numFmtId="0" fontId="75" fillId="0" borderId="0" applyNumberFormat="0" applyFill="0" applyBorder="0" applyAlignment="0" applyProtection="0"/>
    <xf numFmtId="190" fontId="25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25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8" fillId="0" borderId="0"/>
    <xf numFmtId="0" fontId="16" fillId="0" borderId="0"/>
    <xf numFmtId="0" fontId="29" fillId="31" borderId="41" applyNumberFormat="0" applyFont="0" applyAlignment="0" applyProtection="0"/>
    <xf numFmtId="191" fontId="25" fillId="0" borderId="0" applyFont="0" applyAlignment="0">
      <alignment horizontal="center"/>
    </xf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56" fillId="0" borderId="0"/>
    <xf numFmtId="194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79" fillId="26" borderId="42" applyNumberFormat="0" applyAlignment="0" applyProtection="0"/>
    <xf numFmtId="1" fontId="80" fillId="0" borderId="0" applyProtection="0">
      <alignment horizontal="right" vertical="center"/>
    </xf>
    <xf numFmtId="49" fontId="81" fillId="0" borderId="12" applyFill="0" applyProtection="0">
      <alignment vertical="center"/>
    </xf>
    <xf numFmtId="9" fontId="18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2" fillId="6" borderId="43"/>
    <xf numFmtId="37" fontId="82" fillId="6" borderId="43"/>
    <xf numFmtId="0" fontId="83" fillId="0" borderId="0" applyNumberFormat="0">
      <alignment horizontal="left"/>
    </xf>
    <xf numFmtId="196" fontId="84" fillId="0" borderId="44" applyBorder="0">
      <alignment horizontal="right"/>
      <protection locked="0"/>
    </xf>
    <xf numFmtId="49" fontId="85" fillId="0" borderId="23" applyNumberFormat="0">
      <alignment horizontal="left" vertical="center"/>
    </xf>
    <xf numFmtId="0" fontId="86" fillId="0" borderId="0">
      <alignment horizontal="right" vertical="center"/>
    </xf>
    <xf numFmtId="0" fontId="87" fillId="0" borderId="0">
      <alignment horizontal="left" vertical="center"/>
    </xf>
    <xf numFmtId="0" fontId="88" fillId="0" borderId="0">
      <alignment horizontal="left" vertical="top"/>
    </xf>
    <xf numFmtId="0" fontId="88" fillId="0" borderId="0">
      <alignment horizontal="center" vertical="center"/>
    </xf>
    <xf numFmtId="0" fontId="88" fillId="0" borderId="0">
      <alignment horizontal="center" vertical="center"/>
    </xf>
    <xf numFmtId="0" fontId="88" fillId="0" borderId="0">
      <alignment horizontal="center" vertical="center"/>
    </xf>
    <xf numFmtId="0" fontId="88" fillId="0" borderId="0">
      <alignment horizontal="left" vertical="center"/>
    </xf>
    <xf numFmtId="0" fontId="88" fillId="0" borderId="0">
      <alignment horizontal="right" vertical="center"/>
    </xf>
    <xf numFmtId="0" fontId="88" fillId="0" borderId="0">
      <alignment horizontal="center" vertical="center"/>
    </xf>
    <xf numFmtId="0" fontId="88" fillId="0" borderId="0">
      <alignment horizontal="left" vertical="top"/>
    </xf>
    <xf numFmtId="0" fontId="88" fillId="0" borderId="0">
      <alignment horizontal="right" vertical="center"/>
    </xf>
    <xf numFmtId="0" fontId="88" fillId="0" borderId="0">
      <alignment horizontal="right" vertical="top"/>
    </xf>
    <xf numFmtId="0" fontId="88" fillId="0" borderId="0">
      <alignment horizontal="left" vertical="center"/>
    </xf>
    <xf numFmtId="0" fontId="88" fillId="0" borderId="0">
      <alignment horizontal="left" vertical="top"/>
    </xf>
    <xf numFmtId="0" fontId="88" fillId="0" borderId="0">
      <alignment horizontal="left" vertical="top"/>
    </xf>
    <xf numFmtId="0" fontId="89" fillId="0" borderId="0">
      <alignment horizontal="center" vertical="center"/>
    </xf>
    <xf numFmtId="0" fontId="88" fillId="0" borderId="0">
      <alignment horizontal="center" vertical="top"/>
    </xf>
    <xf numFmtId="0" fontId="90" fillId="0" borderId="0">
      <alignment horizontal="left" vertical="top"/>
    </xf>
    <xf numFmtId="0" fontId="88" fillId="0" borderId="0">
      <alignment horizontal="left" vertical="top"/>
    </xf>
    <xf numFmtId="0" fontId="90" fillId="0" borderId="0">
      <alignment horizontal="left" vertical="center"/>
    </xf>
    <xf numFmtId="0" fontId="90" fillId="0" borderId="0">
      <alignment horizontal="left" vertical="top"/>
    </xf>
    <xf numFmtId="0" fontId="91" fillId="0" borderId="45">
      <alignment vertical="center"/>
    </xf>
    <xf numFmtId="4" fontId="92" fillId="6" borderId="42" applyNumberFormat="0" applyProtection="0">
      <alignment vertical="center"/>
    </xf>
    <xf numFmtId="4" fontId="93" fillId="6" borderId="42" applyNumberFormat="0" applyProtection="0">
      <alignment vertical="center"/>
    </xf>
    <xf numFmtId="4" fontId="92" fillId="6" borderId="42" applyNumberFormat="0" applyProtection="0">
      <alignment horizontal="left" vertical="center" indent="1"/>
    </xf>
    <xf numFmtId="4" fontId="92" fillId="6" borderId="42" applyNumberFormat="0" applyProtection="0">
      <alignment horizontal="left" vertical="center" indent="1"/>
    </xf>
    <xf numFmtId="0" fontId="18" fillId="32" borderId="42" applyNumberFormat="0" applyProtection="0">
      <alignment horizontal="left" vertical="center" indent="1"/>
    </xf>
    <xf numFmtId="4" fontId="92" fillId="2" borderId="42" applyNumberFormat="0" applyProtection="0">
      <alignment horizontal="right" vertical="center"/>
    </xf>
    <xf numFmtId="4" fontId="92" fillId="33" borderId="42" applyNumberFormat="0" applyProtection="0">
      <alignment horizontal="right" vertical="center"/>
    </xf>
    <xf numFmtId="4" fontId="92" fillId="34" borderId="42" applyNumberFormat="0" applyProtection="0">
      <alignment horizontal="right" vertical="center"/>
    </xf>
    <xf numFmtId="4" fontId="92" fillId="35" borderId="42" applyNumberFormat="0" applyProtection="0">
      <alignment horizontal="right" vertical="center"/>
    </xf>
    <xf numFmtId="4" fontId="92" fillId="36" borderId="42" applyNumberFormat="0" applyProtection="0">
      <alignment horizontal="right" vertical="center"/>
    </xf>
    <xf numFmtId="4" fontId="92" fillId="37" borderId="42" applyNumberFormat="0" applyProtection="0">
      <alignment horizontal="right" vertical="center"/>
    </xf>
    <xf numFmtId="4" fontId="92" fillId="38" borderId="42" applyNumberFormat="0" applyProtection="0">
      <alignment horizontal="right" vertical="center"/>
    </xf>
    <xf numFmtId="4" fontId="92" fillId="39" borderId="42" applyNumberFormat="0" applyProtection="0">
      <alignment horizontal="right" vertical="center"/>
    </xf>
    <xf numFmtId="4" fontId="92" fillId="40" borderId="42" applyNumberFormat="0" applyProtection="0">
      <alignment horizontal="right" vertical="center"/>
    </xf>
    <xf numFmtId="4" fontId="94" fillId="41" borderId="42" applyNumberFormat="0" applyProtection="0">
      <alignment horizontal="left" vertical="center" indent="1"/>
    </xf>
    <xf numFmtId="4" fontId="92" fillId="42" borderId="46" applyNumberFormat="0" applyProtection="0">
      <alignment horizontal="left" vertical="center" indent="1"/>
    </xf>
    <xf numFmtId="4" fontId="95" fillId="43" borderId="0" applyNumberFormat="0" applyProtection="0">
      <alignment horizontal="left" vertical="center" indent="1"/>
    </xf>
    <xf numFmtId="0" fontId="18" fillId="32" borderId="42" applyNumberFormat="0" applyProtection="0">
      <alignment horizontal="left" vertical="center" indent="1"/>
    </xf>
    <xf numFmtId="4" fontId="96" fillId="42" borderId="42" applyNumberFormat="0" applyProtection="0">
      <alignment horizontal="left" vertical="center" indent="1"/>
    </xf>
    <xf numFmtId="4" fontId="96" fillId="44" borderId="42" applyNumberFormat="0" applyProtection="0">
      <alignment horizontal="left" vertical="center" indent="1"/>
    </xf>
    <xf numFmtId="0" fontId="18" fillId="44" borderId="42" applyNumberFormat="0" applyProtection="0">
      <alignment horizontal="left" vertical="center" indent="1"/>
    </xf>
    <xf numFmtId="0" fontId="18" fillId="44" borderId="42" applyNumberFormat="0" applyProtection="0">
      <alignment horizontal="left" vertical="center" indent="1"/>
    </xf>
    <xf numFmtId="0" fontId="18" fillId="45" borderId="42" applyNumberFormat="0" applyProtection="0">
      <alignment horizontal="left" vertical="center" indent="1"/>
    </xf>
    <xf numFmtId="0" fontId="18" fillId="45" borderId="42" applyNumberFormat="0" applyProtection="0">
      <alignment horizontal="left" vertical="center" indent="1"/>
    </xf>
    <xf numFmtId="0" fontId="18" fillId="4" borderId="42" applyNumberFormat="0" applyProtection="0">
      <alignment horizontal="left" vertical="center" indent="1"/>
    </xf>
    <xf numFmtId="0" fontId="18" fillId="4" borderId="42" applyNumberFormat="0" applyProtection="0">
      <alignment horizontal="left" vertical="center" indent="1"/>
    </xf>
    <xf numFmtId="0" fontId="18" fillId="32" borderId="42" applyNumberFormat="0" applyProtection="0">
      <alignment horizontal="left" vertical="center" indent="1"/>
    </xf>
    <xf numFmtId="0" fontId="18" fillId="32" borderId="42" applyNumberFormat="0" applyProtection="0">
      <alignment horizontal="left" vertical="center" indent="1"/>
    </xf>
    <xf numFmtId="0" fontId="25" fillId="0" borderId="0"/>
    <xf numFmtId="4" fontId="92" fillId="46" borderId="42" applyNumberFormat="0" applyProtection="0">
      <alignment vertical="center"/>
    </xf>
    <xf numFmtId="4" fontId="93" fillId="46" borderId="42" applyNumberFormat="0" applyProtection="0">
      <alignment vertical="center"/>
    </xf>
    <xf numFmtId="4" fontId="92" fillId="46" borderId="42" applyNumberFormat="0" applyProtection="0">
      <alignment horizontal="left" vertical="center" indent="1"/>
    </xf>
    <xf numFmtId="4" fontId="92" fillId="46" borderId="42" applyNumberFormat="0" applyProtection="0">
      <alignment horizontal="left" vertical="center" indent="1"/>
    </xf>
    <xf numFmtId="4" fontId="92" fillId="42" borderId="42" applyNumberFormat="0" applyProtection="0">
      <alignment horizontal="right" vertical="center"/>
    </xf>
    <xf numFmtId="4" fontId="93" fillId="42" borderId="42" applyNumberFormat="0" applyProtection="0">
      <alignment horizontal="right" vertical="center"/>
    </xf>
    <xf numFmtId="0" fontId="18" fillId="32" borderId="42" applyNumberFormat="0" applyProtection="0">
      <alignment horizontal="left" vertical="center" indent="1"/>
    </xf>
    <xf numFmtId="0" fontId="18" fillId="32" borderId="42" applyNumberFormat="0" applyProtection="0">
      <alignment horizontal="left" vertical="center" indent="1"/>
    </xf>
    <xf numFmtId="0" fontId="97" fillId="0" borderId="0"/>
    <xf numFmtId="4" fontId="98" fillId="42" borderId="42" applyNumberFormat="0" applyProtection="0">
      <alignment horizontal="right" vertical="center"/>
    </xf>
    <xf numFmtId="0" fontId="99" fillId="0" borderId="0">
      <alignment horizontal="left" vertical="center" wrapText="1"/>
    </xf>
    <xf numFmtId="0" fontId="18" fillId="0" borderId="0"/>
    <xf numFmtId="0" fontId="16" fillId="0" borderId="0"/>
    <xf numFmtId="0" fontId="100" fillId="0" borderId="0" applyBorder="0" applyProtection="0">
      <alignment vertical="center"/>
    </xf>
    <xf numFmtId="0" fontId="100" fillId="0" borderId="12" applyBorder="0" applyProtection="0">
      <alignment horizontal="right" vertical="center"/>
    </xf>
    <xf numFmtId="0" fontId="101" fillId="47" borderId="0" applyBorder="0" applyProtection="0">
      <alignment horizontal="centerContinuous" vertical="center"/>
    </xf>
    <xf numFmtId="0" fontId="101" fillId="48" borderId="12" applyBorder="0" applyProtection="0">
      <alignment horizontal="centerContinuous" vertical="center"/>
    </xf>
    <xf numFmtId="0" fontId="102" fillId="0" borderId="0"/>
    <xf numFmtId="166" fontId="103" fillId="49" borderId="0">
      <alignment horizontal="right" vertical="top"/>
    </xf>
    <xf numFmtId="166" fontId="103" fillId="49" borderId="0">
      <alignment horizontal="right" vertical="top"/>
    </xf>
    <xf numFmtId="38" fontId="103" fillId="49" borderId="0">
      <alignment horizontal="right" vertical="top"/>
    </xf>
    <xf numFmtId="0" fontId="78" fillId="0" borderId="0"/>
    <xf numFmtId="0" fontId="104" fillId="0" borderId="0" applyFill="0" applyBorder="0" applyProtection="0">
      <alignment horizontal="left"/>
    </xf>
    <xf numFmtId="0" fontId="54" fillId="0" borderId="29" applyFill="0" applyBorder="0" applyProtection="0">
      <alignment horizontal="left" vertical="top"/>
    </xf>
    <xf numFmtId="0" fontId="105" fillId="0" borderId="0">
      <alignment horizontal="centerContinuous"/>
    </xf>
    <xf numFmtId="0" fontId="106" fillId="0" borderId="29" applyFill="0" applyBorder="0" applyProtection="0"/>
    <xf numFmtId="0" fontId="106" fillId="0" borderId="0"/>
    <xf numFmtId="0" fontId="107" fillId="0" borderId="0" applyFill="0" applyBorder="0" applyProtection="0"/>
    <xf numFmtId="0" fontId="108" fillId="0" borderId="0"/>
    <xf numFmtId="0" fontId="109" fillId="0" borderId="0" applyNumberFormat="0" applyFill="0" applyBorder="0" applyAlignment="0" applyProtection="0"/>
    <xf numFmtId="0" fontId="110" fillId="0" borderId="47" applyNumberFormat="0" applyFill="0" applyAlignment="0" applyProtection="0"/>
    <xf numFmtId="0" fontId="111" fillId="0" borderId="35" applyFill="0" applyBorder="0" applyProtection="0">
      <alignment vertical="center"/>
    </xf>
    <xf numFmtId="0" fontId="112" fillId="0" borderId="0">
      <alignment horizontal="fill"/>
    </xf>
    <xf numFmtId="0" fontId="56" fillId="0" borderId="0"/>
    <xf numFmtId="0" fontId="113" fillId="0" borderId="0" applyNumberFormat="0" applyFill="0" applyBorder="0" applyAlignment="0" applyProtection="0"/>
    <xf numFmtId="0" fontId="114" fillId="0" borderId="12" applyBorder="0" applyProtection="0">
      <alignment horizontal="right"/>
    </xf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173" fontId="32" fillId="0" borderId="32">
      <protection locked="0"/>
    </xf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0" fontId="69" fillId="13" borderId="33" applyNumberFormat="0" applyAlignment="0" applyProtection="0"/>
    <xf numFmtId="3" fontId="115" fillId="0" borderId="0">
      <alignment horizontal="center" vertical="center" textRotation="90" wrapText="1"/>
    </xf>
    <xf numFmtId="197" fontId="32" fillId="0" borderId="23">
      <alignment vertical="top" wrapText="1"/>
    </xf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79" fillId="26" borderId="42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36" fillId="26" borderId="33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8" fontId="118" fillId="0" borderId="23">
      <alignment vertical="top" wrapText="1"/>
    </xf>
    <xf numFmtId="4" fontId="119" fillId="0" borderId="23">
      <alignment horizontal="left" vertical="center"/>
    </xf>
    <xf numFmtId="4" fontId="119" fillId="0" borderId="23"/>
    <xf numFmtId="4" fontId="119" fillId="50" borderId="23"/>
    <xf numFmtId="4" fontId="119" fillId="51" borderId="23"/>
    <xf numFmtId="4" fontId="120" fillId="52" borderId="23"/>
    <xf numFmtId="4" fontId="121" fillId="4" borderId="23"/>
    <xf numFmtId="4" fontId="122" fillId="0" borderId="23">
      <alignment horizontal="center" wrapText="1"/>
    </xf>
    <xf numFmtId="198" fontId="119" fillId="0" borderId="23"/>
    <xf numFmtId="198" fontId="118" fillId="0" borderId="23">
      <alignment horizontal="center" vertical="center" wrapText="1"/>
    </xf>
    <xf numFmtId="198" fontId="118" fillId="0" borderId="23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9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3" fillId="0" borderId="0" applyBorder="0">
      <alignment horizontal="center" vertical="center" wrapText="1"/>
    </xf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0" fillId="0" borderId="36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3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48" applyBorder="0">
      <alignment horizontal="center" vertical="center" wrapText="1"/>
    </xf>
    <xf numFmtId="173" fontId="41" fillId="28" borderId="32"/>
    <xf numFmtId="4" fontId="127" fillId="6" borderId="23" applyBorder="0">
      <alignment horizontal="right"/>
    </xf>
    <xf numFmtId="49" fontId="128" fillId="0" borderId="0" applyBorder="0">
      <alignment vertical="center"/>
    </xf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0" fontId="110" fillId="0" borderId="47" applyNumberFormat="0" applyFill="0" applyAlignment="0" applyProtection="0"/>
    <xf numFmtId="3" fontId="41" fillId="0" borderId="23" applyBorder="0">
      <alignment vertical="center"/>
    </xf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37" fillId="27" borderId="34" applyNumberFormat="0" applyAlignment="0" applyProtection="0"/>
    <xf numFmtId="0" fontId="25" fillId="0" borderId="0">
      <alignment wrapText="1"/>
    </xf>
    <xf numFmtId="0" fontId="125" fillId="0" borderId="0">
      <alignment horizontal="center" vertical="top" wrapText="1"/>
    </xf>
    <xf numFmtId="0" fontId="129" fillId="0" borderId="0">
      <alignment horizontal="centerContinuous" vertical="center"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0" fontId="75" fillId="5" borderId="0" applyFill="0">
      <alignment wrapText="1"/>
    </xf>
    <xf numFmtId="200" fontId="130" fillId="5" borderId="23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7" fontId="131" fillId="0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49" fontId="115" fillId="0" borderId="23">
      <alignment horizontal="right" vertical="top" wrapText="1"/>
    </xf>
    <xf numFmtId="181" fontId="132" fillId="0" borderId="0">
      <alignment horizontal="right" vertical="top" wrapText="1"/>
    </xf>
    <xf numFmtId="49" fontId="127" fillId="0" borderId="0" applyBorder="0">
      <alignment vertical="top"/>
    </xf>
    <xf numFmtId="0" fontId="25" fillId="0" borderId="0"/>
    <xf numFmtId="0" fontId="133" fillId="0" borderId="0"/>
    <xf numFmtId="0" fontId="18" fillId="0" borderId="0"/>
    <xf numFmtId="0" fontId="4" fillId="0" borderId="0"/>
    <xf numFmtId="0" fontId="4" fillId="0" borderId="0"/>
    <xf numFmtId="0" fontId="133" fillId="0" borderId="0"/>
    <xf numFmtId="0" fontId="29" fillId="0" borderId="0"/>
    <xf numFmtId="49" fontId="127" fillId="0" borderId="0" applyBorder="0">
      <alignment vertical="top"/>
    </xf>
    <xf numFmtId="0" fontId="29" fillId="0" borderId="0"/>
    <xf numFmtId="49" fontId="127" fillId="0" borderId="0" applyBorder="0">
      <alignment vertical="top"/>
    </xf>
    <xf numFmtId="0" fontId="25" fillId="0" borderId="0"/>
    <xf numFmtId="0" fontId="2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4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4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35" fillId="0" borderId="0"/>
    <xf numFmtId="0" fontId="7" fillId="0" borderId="0"/>
    <xf numFmtId="0" fontId="25" fillId="0" borderId="0"/>
    <xf numFmtId="0" fontId="8" fillId="0" borderId="0"/>
    <xf numFmtId="49" fontId="127" fillId="0" borderId="0" applyBorder="0">
      <alignment vertical="top"/>
    </xf>
    <xf numFmtId="0" fontId="136" fillId="0" borderId="0"/>
    <xf numFmtId="49" fontId="127" fillId="0" borderId="0" applyBorder="0">
      <alignment vertical="top"/>
    </xf>
    <xf numFmtId="49" fontId="127" fillId="0" borderId="0" applyBorder="0">
      <alignment vertical="top"/>
    </xf>
    <xf numFmtId="49" fontId="127" fillId="0" borderId="0" applyBorder="0">
      <alignment vertical="top"/>
    </xf>
    <xf numFmtId="1" fontId="137" fillId="0" borderId="23">
      <alignment horizontal="left" vertical="center"/>
    </xf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198" fontId="138" fillId="0" borderId="23">
      <alignment vertical="top"/>
    </xf>
    <xf numFmtId="181" fontId="139" fillId="6" borderId="43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25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49" fontId="120" fillId="0" borderId="30">
      <alignment horizontal="left" vertical="center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201" fontId="140" fillId="0" borderId="23"/>
    <xf numFmtId="0" fontId="25" fillId="0" borderId="23" applyNumberFormat="0" applyFont="0" applyFill="0" applyAlignment="0" applyProtection="0"/>
    <xf numFmtId="3" fontId="141" fillId="53" borderId="30">
      <alignment horizontal="justify" vertical="center"/>
    </xf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0" fontId="71" fillId="0" borderId="39" applyNumberFormat="0" applyFill="0" applyAlignment="0" applyProtection="0"/>
    <xf numFmtId="166" fontId="19" fillId="0" borderId="0">
      <alignment vertical="top"/>
    </xf>
    <xf numFmtId="166" fontId="19" fillId="0" borderId="0">
      <alignment vertical="top"/>
    </xf>
    <xf numFmtId="38" fontId="19" fillId="0" borderId="0">
      <alignment vertical="top"/>
    </xf>
    <xf numFmtId="49" fontId="142" fillId="54" borderId="22" applyBorder="0" applyProtection="0">
      <alignment horizontal="left" vertical="center"/>
    </xf>
    <xf numFmtId="49" fontId="132" fillId="0" borderId="0"/>
    <xf numFmtId="49" fontId="143" fillId="0" borderId="0">
      <alignment vertical="top"/>
    </xf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181" fontId="75" fillId="0" borderId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2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04" fontId="144" fillId="0" borderId="0" applyFont="0" applyFill="0" applyBorder="0" applyAlignment="0" applyProtection="0"/>
    <xf numFmtId="205" fontId="18" fillId="0" borderId="0" applyFont="0" applyFill="0" applyBorder="0" applyAlignment="0" applyProtection="0"/>
    <xf numFmtId="204" fontId="144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7" fontId="144" fillId="0" borderId="0" applyFont="0" applyFill="0" applyBorder="0" applyAlignment="0" applyProtection="0"/>
    <xf numFmtId="43" fontId="25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07" fontId="144" fillId="0" borderId="0" applyFont="0" applyFill="0" applyBorder="0" applyAlignment="0" applyProtection="0"/>
    <xf numFmtId="207" fontId="144" fillId="0" borderId="0" applyFont="0" applyFill="0" applyBorder="0" applyAlignment="0" applyProtection="0"/>
    <xf numFmtId="207" fontId="144" fillId="0" borderId="0" applyFont="0" applyFill="0" applyBorder="0" applyAlignment="0" applyProtection="0"/>
    <xf numFmtId="207" fontId="144" fillId="0" borderId="0" applyFont="0" applyFill="0" applyBorder="0" applyAlignment="0" applyProtection="0"/>
    <xf numFmtId="4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127" fillId="0" borderId="0" applyFont="0" applyFill="0" applyBorder="0" applyAlignment="0" applyProtection="0"/>
    <xf numFmtId="43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4" fontId="127" fillId="5" borderId="0" applyBorder="0">
      <alignment horizontal="right"/>
    </xf>
    <xf numFmtId="4" fontId="127" fillId="5" borderId="0" applyBorder="0">
      <alignment horizontal="right"/>
    </xf>
    <xf numFmtId="4" fontId="127" fillId="5" borderId="0" applyBorder="0">
      <alignment horizontal="right"/>
    </xf>
    <xf numFmtId="4" fontId="127" fillId="55" borderId="49" applyBorder="0">
      <alignment horizontal="right"/>
    </xf>
    <xf numFmtId="4" fontId="127" fillId="5" borderId="23" applyFont="0" applyBorder="0">
      <alignment horizontal="right"/>
    </xf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209" fontId="32" fillId="0" borderId="30">
      <alignment vertical="top" wrapText="1"/>
    </xf>
    <xf numFmtId="210" fontId="25" fillId="0" borderId="23" applyFont="0" applyFill="0" applyBorder="0" applyProtection="0">
      <alignment horizontal="center" vertical="center"/>
    </xf>
    <xf numFmtId="3" fontId="25" fillId="0" borderId="0" applyFont="0" applyBorder="0">
      <alignment horizontal="center"/>
    </xf>
    <xf numFmtId="211" fontId="26" fillId="0" borderId="0">
      <protection locked="0"/>
    </xf>
    <xf numFmtId="49" fontId="118" fillId="0" borderId="23">
      <alignment horizontal="center" vertical="center" wrapText="1"/>
    </xf>
    <xf numFmtId="0" fontId="32" fillId="0" borderId="23" applyBorder="0">
      <alignment horizontal="center" vertical="center" wrapText="1"/>
    </xf>
    <xf numFmtId="49" fontId="118" fillId="0" borderId="23">
      <alignment horizontal="center" vertical="center" wrapText="1"/>
    </xf>
    <xf numFmtId="49" fontId="99" fillId="0" borderId="23" applyNumberFormat="0" applyFill="0" applyAlignment="0" applyProtection="0"/>
    <xf numFmtId="200" fontId="25" fillId="0" borderId="0"/>
    <xf numFmtId="0" fontId="110" fillId="0" borderId="47" applyNumberFormat="0" applyFill="0" applyAlignment="0" applyProtection="0"/>
    <xf numFmtId="0" fontId="69" fillId="56" borderId="33" applyNumberFormat="0" applyAlignment="0" applyProtection="0"/>
    <xf numFmtId="0" fontId="110" fillId="0" borderId="47" applyNumberFormat="0" applyFill="0" applyAlignment="0" applyProtection="0"/>
    <xf numFmtId="0" fontId="33" fillId="57" borderId="0" applyNumberFormat="0" applyBorder="0" applyAlignment="0" applyProtection="0"/>
    <xf numFmtId="0" fontId="30" fillId="58" borderId="0" applyNumberFormat="0" applyBorder="0" applyAlignment="0" applyProtection="0"/>
    <xf numFmtId="0" fontId="33" fillId="57" borderId="0" applyNumberFormat="0" applyBorder="0" applyAlignment="0" applyProtection="0"/>
    <xf numFmtId="0" fontId="10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" fillId="59" borderId="41" applyNumberFormat="0" applyAlignment="0" applyProtection="0"/>
    <xf numFmtId="0" fontId="60" fillId="0" borderId="36" applyNumberFormat="0" applyFill="0" applyAlignment="0" applyProtection="0"/>
    <xf numFmtId="0" fontId="18" fillId="59" borderId="41" applyNumberFormat="0" applyAlignment="0" applyProtection="0"/>
    <xf numFmtId="0" fontId="30" fillId="60" borderId="0" applyNumberFormat="0" applyBorder="0" applyAlignment="0" applyProtection="0"/>
    <xf numFmtId="0" fontId="71" fillId="0" borderId="39" applyNumberFormat="0" applyFill="0" applyAlignment="0" applyProtection="0"/>
    <xf numFmtId="0" fontId="37" fillId="61" borderId="34" applyNumberFormat="0" applyAlignment="0" applyProtection="0"/>
    <xf numFmtId="0" fontId="113" fillId="0" borderId="0" applyNumberFormat="0" applyFill="0" applyBorder="0" applyAlignment="0" applyProtection="0"/>
    <xf numFmtId="0" fontId="1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5" fillId="0" borderId="0"/>
    <xf numFmtId="0" fontId="4" fillId="0" borderId="0"/>
    <xf numFmtId="0" fontId="29" fillId="63" borderId="0" applyNumberFormat="0" applyBorder="0" applyAlignment="0" applyProtection="0"/>
    <xf numFmtId="0" fontId="29" fillId="57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56" borderId="0" applyNumberFormat="0" applyBorder="0" applyAlignment="0" applyProtection="0"/>
    <xf numFmtId="0" fontId="29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0" borderId="0" applyNumberFormat="0" applyBorder="0" applyAlignment="0" applyProtection="0"/>
    <xf numFmtId="0" fontId="29" fillId="65" borderId="0" applyNumberFormat="0" applyBorder="0" applyAlignment="0" applyProtection="0"/>
    <xf numFmtId="0" fontId="29" fillId="67" borderId="0" applyNumberFormat="0" applyBorder="0" applyAlignment="0" applyProtection="0"/>
    <xf numFmtId="0" fontId="29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68" borderId="0" applyNumberFormat="0" applyBorder="0" applyAlignment="0" applyProtection="0"/>
    <xf numFmtId="0" fontId="30" fillId="6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180" fontId="25" fillId="0" borderId="0" applyFont="0" applyFill="0" applyBorder="0" applyAlignment="0" applyProtection="0"/>
    <xf numFmtId="0" fontId="30" fillId="74" borderId="0" applyNumberFormat="0" applyBorder="0" applyAlignment="0" applyProtection="0"/>
    <xf numFmtId="0" fontId="30" fillId="58" borderId="0" applyNumberFormat="0" applyBorder="0" applyAlignment="0" applyProtection="0"/>
    <xf numFmtId="0" fontId="30" fillId="75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6" borderId="0" applyNumberFormat="0" applyBorder="0" applyAlignment="0" applyProtection="0"/>
    <xf numFmtId="0" fontId="69" fillId="56" borderId="33" applyNumberFormat="0" applyAlignment="0" applyProtection="0"/>
    <xf numFmtId="0" fontId="79" fillId="77" borderId="42" applyNumberFormat="0" applyAlignment="0" applyProtection="0"/>
    <xf numFmtId="0" fontId="36" fillId="77" borderId="33" applyNumberFormat="0" applyAlignment="0" applyProtection="0"/>
    <xf numFmtId="0" fontId="37" fillId="61" borderId="34" applyNumberFormat="0" applyAlignment="0" applyProtection="0"/>
    <xf numFmtId="0" fontId="74" fillId="78" borderId="0" applyNumberFormat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5" fillId="0" borderId="0"/>
    <xf numFmtId="0" fontId="25" fillId="0" borderId="0"/>
    <xf numFmtId="0" fontId="25" fillId="0" borderId="0"/>
    <xf numFmtId="0" fontId="33" fillId="57" borderId="0" applyNumberFormat="0" applyBorder="0" applyAlignment="0" applyProtection="0"/>
    <xf numFmtId="0" fontId="18" fillId="59" borderId="41" applyNumberFormat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5" fillId="6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7">
    <xf numFmtId="0" fontId="0" fillId="0" borderId="0" xfId="0"/>
    <xf numFmtId="0" fontId="6" fillId="0" borderId="0" xfId="1" applyFont="1"/>
    <xf numFmtId="0" fontId="6" fillId="0" borderId="0" xfId="2" applyFont="1" applyFill="1" applyAlignment="1">
      <alignment horizontal="right"/>
    </xf>
    <xf numFmtId="0" fontId="5" fillId="0" borderId="0" xfId="1"/>
    <xf numFmtId="0" fontId="6" fillId="0" borderId="0" xfId="2" applyFont="1" applyFill="1" applyBorder="1" applyAlignment="1">
      <alignment horizontal="right"/>
    </xf>
    <xf numFmtId="0" fontId="10" fillId="0" borderId="0" xfId="2" applyFont="1" applyFill="1" applyAlignment="1">
      <alignment horizontal="right"/>
    </xf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43" fontId="12" fillId="0" borderId="0" xfId="3" applyNumberFormat="1" applyFont="1" applyFill="1" applyAlignment="1">
      <alignment horizontal="right"/>
    </xf>
    <xf numFmtId="0" fontId="6" fillId="0" borderId="0" xfId="1" applyFont="1" applyBorder="1" applyAlignment="1">
      <alignment horizontal="right" wrapText="1"/>
    </xf>
    <xf numFmtId="0" fontId="13" fillId="0" borderId="0" xfId="1" applyFont="1" applyBorder="1" applyAlignment="1">
      <alignment horizontal="center" vertical="center" wrapText="1"/>
    </xf>
    <xf numFmtId="0" fontId="14" fillId="0" borderId="0" xfId="1" applyFont="1"/>
    <xf numFmtId="0" fontId="1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43" fontId="9" fillId="0" borderId="0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43" fontId="13" fillId="0" borderId="20" xfId="1" applyNumberFormat="1" applyFont="1" applyBorder="1" applyAlignment="1">
      <alignment horizontal="center" vertical="center"/>
    </xf>
    <xf numFmtId="4" fontId="13" fillId="0" borderId="20" xfId="1" applyNumberFormat="1" applyFont="1" applyBorder="1" applyAlignment="1">
      <alignment horizontal="center" vertical="center"/>
    </xf>
    <xf numFmtId="43" fontId="13" fillId="0" borderId="21" xfId="1" applyNumberFormat="1" applyFont="1" applyBorder="1" applyAlignment="1">
      <alignment horizontal="center" vertical="center"/>
    </xf>
    <xf numFmtId="43" fontId="13" fillId="0" borderId="0" xfId="1" applyNumberFormat="1" applyFont="1" applyBorder="1" applyAlignment="1">
      <alignment horizontal="center" vertical="center"/>
    </xf>
    <xf numFmtId="43" fontId="9" fillId="0" borderId="0" xfId="1" applyNumberFormat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43" fontId="13" fillId="0" borderId="23" xfId="1" applyNumberFormat="1" applyFont="1" applyBorder="1" applyAlignment="1">
      <alignment horizontal="center" vertical="center"/>
    </xf>
    <xf numFmtId="4" fontId="13" fillId="0" borderId="23" xfId="1" applyNumberFormat="1" applyFont="1" applyBorder="1" applyAlignment="1">
      <alignment horizontal="center" vertical="center"/>
    </xf>
    <xf numFmtId="43" fontId="13" fillId="0" borderId="25" xfId="1" applyNumberFormat="1" applyFont="1" applyBorder="1" applyAlignment="1">
      <alignment horizontal="center" vertical="center"/>
    </xf>
    <xf numFmtId="49" fontId="13" fillId="0" borderId="22" xfId="1" applyNumberFormat="1" applyFont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49" fontId="13" fillId="3" borderId="22" xfId="1" applyNumberFormat="1" applyFont="1" applyFill="1" applyBorder="1" applyAlignment="1">
      <alignment horizontal="center" vertical="center" wrapText="1"/>
    </xf>
    <xf numFmtId="49" fontId="13" fillId="3" borderId="23" xfId="1" applyNumberFormat="1" applyFont="1" applyFill="1" applyBorder="1" applyAlignment="1">
      <alignment horizontal="center" vertical="center" wrapText="1"/>
    </xf>
    <xf numFmtId="0" fontId="13" fillId="3" borderId="23" xfId="1" applyFont="1" applyFill="1" applyBorder="1" applyAlignment="1">
      <alignment horizontal="center" vertical="center" wrapText="1"/>
    </xf>
    <xf numFmtId="43" fontId="13" fillId="3" borderId="23" xfId="1" applyNumberFormat="1" applyFont="1" applyFill="1" applyBorder="1" applyAlignment="1">
      <alignment horizontal="center" vertical="center"/>
    </xf>
    <xf numFmtId="43" fontId="13" fillId="3" borderId="25" xfId="1" applyNumberFormat="1" applyFont="1" applyFill="1" applyBorder="1" applyAlignment="1">
      <alignment horizontal="center" vertical="center"/>
    </xf>
    <xf numFmtId="43" fontId="13" fillId="3" borderId="0" xfId="1" applyNumberFormat="1" applyFont="1" applyFill="1" applyBorder="1" applyAlignment="1">
      <alignment horizontal="center" vertical="center"/>
    </xf>
    <xf numFmtId="0" fontId="14" fillId="2" borderId="0" xfId="1" applyFont="1" applyFill="1"/>
    <xf numFmtId="0" fontId="9" fillId="0" borderId="22" xfId="1" applyFont="1" applyFill="1" applyBorder="1" applyAlignment="1">
      <alignment horizontal="center" vertical="center"/>
    </xf>
    <xf numFmtId="49" fontId="9" fillId="0" borderId="23" xfId="4" applyNumberFormat="1" applyFont="1" applyFill="1" applyBorder="1" applyAlignment="1">
      <alignment vertical="center" wrapText="1"/>
    </xf>
    <xf numFmtId="43" fontId="9" fillId="0" borderId="23" xfId="1" applyNumberFormat="1" applyFont="1" applyFill="1" applyBorder="1" applyAlignment="1">
      <alignment horizontal="center" vertical="center"/>
    </xf>
    <xf numFmtId="1" fontId="9" fillId="0" borderId="23" xfId="4" applyNumberFormat="1" applyFont="1" applyFill="1" applyBorder="1" applyAlignment="1">
      <alignment horizontal="center" vertical="center"/>
    </xf>
    <xf numFmtId="43" fontId="9" fillId="0" borderId="23" xfId="1" applyNumberFormat="1" applyFont="1" applyFill="1" applyBorder="1" applyAlignment="1">
      <alignment vertical="center"/>
    </xf>
    <xf numFmtId="43" fontId="9" fillId="0" borderId="25" xfId="1" applyNumberFormat="1" applyFont="1" applyFill="1" applyBorder="1" applyAlignment="1">
      <alignment horizontal="center" vertical="center"/>
    </xf>
    <xf numFmtId="43" fontId="13" fillId="0" borderId="0" xfId="1" applyNumberFormat="1" applyFont="1" applyFill="1" applyBorder="1" applyAlignment="1">
      <alignment horizontal="center" vertical="center"/>
    </xf>
    <xf numFmtId="43" fontId="9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/>
    <xf numFmtId="49" fontId="13" fillId="0" borderId="22" xfId="1" applyNumberFormat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center" vertical="center"/>
    </xf>
    <xf numFmtId="43" fontId="13" fillId="0" borderId="23" xfId="1" applyNumberFormat="1" applyFont="1" applyFill="1" applyBorder="1" applyAlignment="1">
      <alignment horizontal="center" vertical="center"/>
    </xf>
    <xf numFmtId="4" fontId="13" fillId="0" borderId="23" xfId="1" applyNumberFormat="1" applyFont="1" applyFill="1" applyBorder="1" applyAlignment="1">
      <alignment horizontal="center" vertical="center"/>
    </xf>
    <xf numFmtId="43" fontId="9" fillId="0" borderId="23" xfId="1" applyNumberFormat="1" applyFont="1" applyFill="1" applyBorder="1" applyAlignment="1">
      <alignment horizontal="center" vertical="center" wrapText="1"/>
    </xf>
    <xf numFmtId="0" fontId="9" fillId="0" borderId="23" xfId="1" applyNumberFormat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43" fontId="13" fillId="0" borderId="25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3" fontId="9" fillId="0" borderId="23" xfId="1" applyNumberFormat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vertical="center" wrapText="1"/>
    </xf>
    <xf numFmtId="43" fontId="14" fillId="0" borderId="0" xfId="1" applyNumberFormat="1" applyFont="1" applyFill="1"/>
    <xf numFmtId="43" fontId="9" fillId="0" borderId="23" xfId="0" applyNumberFormat="1" applyFont="1" applyFill="1" applyBorder="1" applyAlignment="1">
      <alignment horizontal="center" vertical="center"/>
    </xf>
    <xf numFmtId="0" fontId="9" fillId="0" borderId="23" xfId="1" applyFont="1" applyFill="1" applyBorder="1" applyAlignment="1" applyProtection="1">
      <alignment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49" fontId="9" fillId="0" borderId="23" xfId="1" applyNumberFormat="1" applyFont="1" applyFill="1" applyBorder="1" applyAlignment="1">
      <alignment horizontal="left" vertical="center" wrapText="1"/>
    </xf>
    <xf numFmtId="43" fontId="17" fillId="0" borderId="23" xfId="1" applyNumberFormat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vertical="center"/>
    </xf>
    <xf numFmtId="1" fontId="9" fillId="0" borderId="26" xfId="1" applyNumberFormat="1" applyFont="1" applyFill="1" applyBorder="1" applyAlignment="1">
      <alignment horizontal="center" vertical="center"/>
    </xf>
    <xf numFmtId="43" fontId="9" fillId="0" borderId="27" xfId="1" applyNumberFormat="1" applyFont="1" applyFill="1" applyBorder="1" applyAlignment="1">
      <alignment horizontal="left" vertical="center" wrapText="1"/>
    </xf>
    <xf numFmtId="43" fontId="9" fillId="0" borderId="27" xfId="1" applyNumberFormat="1" applyFont="1" applyFill="1" applyBorder="1" applyAlignment="1">
      <alignment horizontal="center" vertical="center"/>
    </xf>
    <xf numFmtId="43" fontId="13" fillId="0" borderId="27" xfId="1" applyNumberFormat="1" applyFont="1" applyFill="1" applyBorder="1" applyAlignment="1">
      <alignment horizontal="center" vertical="center"/>
    </xf>
    <xf numFmtId="1" fontId="9" fillId="0" borderId="27" xfId="4" applyNumberFormat="1" applyFont="1" applyFill="1" applyBorder="1" applyAlignment="1">
      <alignment horizontal="center" vertical="center"/>
    </xf>
    <xf numFmtId="43" fontId="9" fillId="0" borderId="28" xfId="1" applyNumberFormat="1" applyFont="1" applyFill="1" applyBorder="1" applyAlignment="1">
      <alignment horizontal="center" vertical="center"/>
    </xf>
    <xf numFmtId="0" fontId="6" fillId="0" borderId="0" xfId="1" applyFont="1" applyBorder="1"/>
    <xf numFmtId="0" fontId="4" fillId="0" borderId="0" xfId="1670"/>
    <xf numFmtId="0" fontId="145" fillId="0" borderId="0" xfId="1670" applyFont="1" applyAlignment="1">
      <alignment horizontal="center" wrapText="1"/>
    </xf>
    <xf numFmtId="0" fontId="9" fillId="0" borderId="20" xfId="1691" applyNumberFormat="1" applyFont="1" applyFill="1" applyBorder="1" applyAlignment="1">
      <alignment horizontal="center" vertical="center" wrapText="1"/>
    </xf>
    <xf numFmtId="0" fontId="9" fillId="0" borderId="21" xfId="1691" applyNumberFormat="1" applyFont="1" applyFill="1" applyBorder="1" applyAlignment="1">
      <alignment horizontal="center" vertical="center" wrapText="1"/>
    </xf>
    <xf numFmtId="1" fontId="13" fillId="0" borderId="19" xfId="1670" applyNumberFormat="1" applyFont="1" applyBorder="1" applyAlignment="1">
      <alignment horizontal="center" vertical="center"/>
    </xf>
    <xf numFmtId="49" fontId="13" fillId="0" borderId="20" xfId="1670" applyNumberFormat="1" applyFont="1" applyBorder="1" applyAlignment="1">
      <alignment horizontal="center" vertical="center"/>
    </xf>
    <xf numFmtId="43" fontId="13" fillId="0" borderId="20" xfId="1670" applyNumberFormat="1" applyFont="1" applyBorder="1" applyAlignment="1">
      <alignment horizontal="center" vertical="center"/>
    </xf>
    <xf numFmtId="0" fontId="14" fillId="0" borderId="0" xfId="1670" applyFont="1"/>
    <xf numFmtId="1" fontId="13" fillId="0" borderId="22" xfId="1670" applyNumberFormat="1" applyFont="1" applyBorder="1" applyAlignment="1">
      <alignment horizontal="center" vertical="center"/>
    </xf>
    <xf numFmtId="0" fontId="13" fillId="0" borderId="23" xfId="1670" applyFont="1" applyBorder="1" applyAlignment="1">
      <alignment horizontal="center" vertical="center" wrapText="1"/>
    </xf>
    <xf numFmtId="49" fontId="13" fillId="0" borderId="23" xfId="1670" applyNumberFormat="1" applyFont="1" applyBorder="1" applyAlignment="1">
      <alignment horizontal="center" vertical="center" wrapText="1"/>
    </xf>
    <xf numFmtId="43" fontId="13" fillId="0" borderId="23" xfId="1670" applyNumberFormat="1" applyFont="1" applyFill="1" applyBorder="1" applyAlignment="1">
      <alignment horizontal="center" vertical="center" wrapText="1"/>
    </xf>
    <xf numFmtId="43" fontId="13" fillId="0" borderId="25" xfId="1670" applyNumberFormat="1" applyFont="1" applyFill="1" applyBorder="1" applyAlignment="1">
      <alignment horizontal="center" vertical="center" wrapText="1"/>
    </xf>
    <xf numFmtId="49" fontId="13" fillId="3" borderId="22" xfId="1670" applyNumberFormat="1" applyFont="1" applyFill="1" applyBorder="1" applyAlignment="1">
      <alignment horizontal="center" vertical="center" wrapText="1"/>
    </xf>
    <xf numFmtId="49" fontId="13" fillId="3" borderId="23" xfId="1670" applyNumberFormat="1" applyFont="1" applyFill="1" applyBorder="1" applyAlignment="1">
      <alignment horizontal="center" vertical="center" wrapText="1"/>
    </xf>
    <xf numFmtId="43" fontId="13" fillId="3" borderId="23" xfId="1670" applyNumberFormat="1" applyFont="1" applyFill="1" applyBorder="1" applyAlignment="1">
      <alignment horizontal="center" vertical="center"/>
    </xf>
    <xf numFmtId="43" fontId="13" fillId="3" borderId="25" xfId="1670" applyNumberFormat="1" applyFont="1" applyFill="1" applyBorder="1" applyAlignment="1">
      <alignment horizontal="center" vertical="center" wrapText="1"/>
    </xf>
    <xf numFmtId="0" fontId="14" fillId="2" borderId="0" xfId="1670" applyFont="1" applyFill="1"/>
    <xf numFmtId="0" fontId="9" fillId="0" borderId="22" xfId="1655" applyFont="1" applyFill="1" applyBorder="1" applyAlignment="1">
      <alignment horizontal="center" vertical="center"/>
    </xf>
    <xf numFmtId="1" fontId="9" fillId="0" borderId="22" xfId="1670" applyNumberFormat="1" applyFont="1" applyBorder="1" applyAlignment="1">
      <alignment horizontal="center" vertical="center"/>
    </xf>
    <xf numFmtId="2" fontId="13" fillId="0" borderId="23" xfId="1670" applyNumberFormat="1" applyFont="1" applyBorder="1" applyAlignment="1">
      <alignment horizontal="center" vertical="center" wrapText="1"/>
    </xf>
    <xf numFmtId="49" fontId="13" fillId="0" borderId="22" xfId="1670" applyNumberFormat="1" applyFont="1" applyFill="1" applyBorder="1" applyAlignment="1">
      <alignment horizontal="center" vertical="center" wrapText="1"/>
    </xf>
    <xf numFmtId="49" fontId="13" fillId="0" borderId="23" xfId="1670" applyNumberFormat="1" applyFont="1" applyFill="1" applyBorder="1" applyAlignment="1">
      <alignment horizontal="center" vertical="center" wrapText="1"/>
    </xf>
    <xf numFmtId="0" fontId="14" fillId="0" borderId="0" xfId="1670" applyFont="1" applyFill="1"/>
    <xf numFmtId="1" fontId="13" fillId="0" borderId="22" xfId="1670" applyNumberFormat="1" applyFont="1" applyFill="1" applyBorder="1" applyAlignment="1">
      <alignment horizontal="center" vertical="center"/>
    </xf>
    <xf numFmtId="43" fontId="13" fillId="0" borderId="23" xfId="1670" applyNumberFormat="1" applyFont="1" applyFill="1" applyBorder="1" applyAlignment="1">
      <alignment horizontal="center" vertical="center"/>
    </xf>
    <xf numFmtId="49" fontId="13" fillId="0" borderId="23" xfId="1670" applyNumberFormat="1" applyFont="1" applyFill="1" applyBorder="1" applyAlignment="1">
      <alignment horizontal="center" vertical="center"/>
    </xf>
    <xf numFmtId="43" fontId="9" fillId="0" borderId="23" xfId="1670" applyNumberFormat="1" applyFont="1" applyFill="1" applyBorder="1" applyAlignment="1">
      <alignment horizontal="center" vertical="center"/>
    </xf>
    <xf numFmtId="1" fontId="9" fillId="0" borderId="22" xfId="1670" applyNumberFormat="1" applyFont="1" applyFill="1" applyBorder="1" applyAlignment="1">
      <alignment horizontal="center" vertical="center"/>
    </xf>
    <xf numFmtId="0" fontId="13" fillId="0" borderId="23" xfId="1663" applyFont="1" applyFill="1" applyBorder="1" applyAlignment="1">
      <alignment vertical="center"/>
    </xf>
    <xf numFmtId="43" fontId="13" fillId="3" borderId="23" xfId="1670" applyNumberFormat="1" applyFont="1" applyFill="1" applyBorder="1" applyAlignment="1">
      <alignment horizontal="center" vertical="center" wrapText="1"/>
    </xf>
    <xf numFmtId="0" fontId="9" fillId="0" borderId="26" xfId="1655" applyFont="1" applyFill="1" applyBorder="1" applyAlignment="1">
      <alignment horizontal="center" vertical="center"/>
    </xf>
    <xf numFmtId="2" fontId="9" fillId="0" borderId="27" xfId="4" applyNumberFormat="1" applyFont="1" applyFill="1" applyBorder="1" applyAlignment="1">
      <alignment vertical="center" wrapText="1"/>
    </xf>
    <xf numFmtId="0" fontId="13" fillId="3" borderId="22" xfId="1643" applyFont="1" applyFill="1" applyBorder="1" applyAlignment="1">
      <alignment horizontal="center" vertical="center" wrapText="1"/>
    </xf>
    <xf numFmtId="0" fontId="13" fillId="3" borderId="25" xfId="1643" applyFont="1" applyFill="1" applyBorder="1" applyAlignment="1">
      <alignment horizontal="center" vertical="center" wrapText="1"/>
    </xf>
    <xf numFmtId="41" fontId="6" fillId="62" borderId="0" xfId="1657" applyNumberFormat="1" applyFont="1" applyFill="1"/>
    <xf numFmtId="0" fontId="150" fillId="0" borderId="0" xfId="1657" applyFont="1"/>
    <xf numFmtId="43" fontId="150" fillId="0" borderId="0" xfId="1657" applyNumberFormat="1" applyFont="1"/>
    <xf numFmtId="0" fontId="149" fillId="0" borderId="0" xfId="1657" applyFont="1"/>
    <xf numFmtId="43" fontId="149" fillId="0" borderId="0" xfId="1657" applyNumberFormat="1" applyFont="1"/>
    <xf numFmtId="0" fontId="9" fillId="0" borderId="17" xfId="1657" applyFont="1" applyBorder="1" applyAlignment="1">
      <alignment horizontal="center" vertical="center" wrapText="1"/>
    </xf>
    <xf numFmtId="43" fontId="9" fillId="0" borderId="17" xfId="1657" applyNumberFormat="1" applyFont="1" applyBorder="1" applyAlignment="1">
      <alignment horizontal="center" vertical="center" wrapText="1"/>
    </xf>
    <xf numFmtId="41" fontId="13" fillId="0" borderId="19" xfId="1657" applyNumberFormat="1" applyFont="1" applyFill="1" applyBorder="1" applyAlignment="1">
      <alignment horizontal="center" vertical="center"/>
    </xf>
    <xf numFmtId="0" fontId="13" fillId="0" borderId="20" xfId="1657" applyFont="1" applyFill="1" applyBorder="1" applyAlignment="1">
      <alignment horizontal="center" vertical="center"/>
    </xf>
    <xf numFmtId="4" fontId="13" fillId="62" borderId="24" xfId="1657" applyNumberFormat="1" applyFont="1" applyFill="1" applyBorder="1" applyAlignment="1">
      <alignment horizontal="center" vertical="center"/>
    </xf>
    <xf numFmtId="43" fontId="13" fillId="0" borderId="20" xfId="1657" applyNumberFormat="1" applyFont="1" applyFill="1" applyBorder="1" applyAlignment="1">
      <alignment horizontal="center" vertical="center"/>
    </xf>
    <xf numFmtId="213" fontId="13" fillId="0" borderId="22" xfId="1657" applyNumberFormat="1" applyFont="1" applyFill="1" applyBorder="1" applyAlignment="1">
      <alignment horizontal="center" vertical="center" wrapText="1"/>
    </xf>
    <xf numFmtId="0" fontId="13" fillId="0" borderId="23" xfId="1657" applyFont="1" applyFill="1" applyBorder="1" applyAlignment="1">
      <alignment horizontal="center" vertical="center" wrapText="1"/>
    </xf>
    <xf numFmtId="213" fontId="13" fillId="62" borderId="22" xfId="1657" applyNumberFormat="1" applyFont="1" applyFill="1" applyBorder="1" applyAlignment="1">
      <alignment horizontal="center" vertical="center" wrapText="1"/>
    </xf>
    <xf numFmtId="0" fontId="13" fillId="62" borderId="24" xfId="1657" applyFont="1" applyFill="1" applyBorder="1" applyAlignment="1">
      <alignment horizontal="center" vertical="center"/>
    </xf>
    <xf numFmtId="43" fontId="13" fillId="62" borderId="24" xfId="1657" applyNumberFormat="1" applyFont="1" applyFill="1" applyBorder="1" applyAlignment="1">
      <alignment horizontal="center" vertical="center"/>
    </xf>
    <xf numFmtId="213" fontId="13" fillId="3" borderId="22" xfId="1657" applyNumberFormat="1" applyFont="1" applyFill="1" applyBorder="1" applyAlignment="1">
      <alignment horizontal="center" vertical="center" wrapText="1"/>
    </xf>
    <xf numFmtId="0" fontId="13" fillId="3" borderId="24" xfId="1657" applyFont="1" applyFill="1" applyBorder="1" applyAlignment="1">
      <alignment horizontal="center" vertical="center"/>
    </xf>
    <xf numFmtId="43" fontId="13" fillId="3" borderId="24" xfId="1657" applyNumberFormat="1" applyFont="1" applyFill="1" applyBorder="1" applyAlignment="1">
      <alignment horizontal="center" vertical="center"/>
    </xf>
    <xf numFmtId="213" fontId="9" fillId="62" borderId="22" xfId="1657" applyNumberFormat="1" applyFont="1" applyFill="1" applyBorder="1" applyAlignment="1">
      <alignment horizontal="center" vertical="center"/>
    </xf>
    <xf numFmtId="0" fontId="9" fillId="62" borderId="24" xfId="1657" applyFont="1" applyFill="1" applyBorder="1" applyAlignment="1">
      <alignment horizontal="center" vertical="center"/>
    </xf>
    <xf numFmtId="0" fontId="9" fillId="62" borderId="24" xfId="1657" applyFont="1" applyFill="1" applyBorder="1" applyAlignment="1">
      <alignment horizontal="center" vertical="center" wrapText="1"/>
    </xf>
    <xf numFmtId="43" fontId="9" fillId="62" borderId="24" xfId="1657" applyNumberFormat="1" applyFont="1" applyFill="1" applyBorder="1" applyAlignment="1">
      <alignment horizontal="center" vertical="center"/>
    </xf>
    <xf numFmtId="1" fontId="9" fillId="0" borderId="24" xfId="1657" applyNumberFormat="1" applyFont="1" applyFill="1" applyBorder="1" applyAlignment="1">
      <alignment horizontal="center" vertical="center"/>
    </xf>
    <xf numFmtId="43" fontId="9" fillId="0" borderId="24" xfId="1657" applyNumberFormat="1" applyFont="1" applyFill="1" applyBorder="1" applyAlignment="1">
      <alignment horizontal="center" vertical="center"/>
    </xf>
    <xf numFmtId="43" fontId="9" fillId="62" borderId="24" xfId="1657" applyNumberFormat="1" applyFont="1" applyFill="1" applyBorder="1" applyAlignment="1">
      <alignment horizontal="center" vertical="center" wrapText="1"/>
    </xf>
    <xf numFmtId="0" fontId="14" fillId="62" borderId="23" xfId="1657" applyFont="1" applyFill="1" applyBorder="1"/>
    <xf numFmtId="0" fontId="14" fillId="0" borderId="23" xfId="1657" applyFont="1" applyFill="1" applyBorder="1" applyAlignment="1">
      <alignment horizontal="center" vertical="center" wrapText="1"/>
    </xf>
    <xf numFmtId="43" fontId="14" fillId="0" borderId="23" xfId="1657" applyNumberFormat="1" applyFont="1" applyFill="1" applyBorder="1" applyAlignment="1">
      <alignment horizontal="center" vertical="center"/>
    </xf>
    <xf numFmtId="0" fontId="14" fillId="0" borderId="23" xfId="1657" applyFont="1" applyFill="1" applyBorder="1" applyAlignment="1">
      <alignment horizontal="center" vertical="center"/>
    </xf>
    <xf numFmtId="0" fontId="9" fillId="0" borderId="24" xfId="1657" applyFont="1" applyFill="1" applyBorder="1" applyAlignment="1">
      <alignment horizontal="center" vertical="center"/>
    </xf>
    <xf numFmtId="0" fontId="9" fillId="0" borderId="24" xfId="1657" applyFont="1" applyFill="1" applyBorder="1" applyAlignment="1">
      <alignment horizontal="center" vertical="center" wrapText="1"/>
    </xf>
    <xf numFmtId="4" fontId="14" fillId="0" borderId="23" xfId="1657" applyNumberFormat="1" applyFont="1" applyFill="1" applyBorder="1" applyAlignment="1">
      <alignment horizontal="center" vertical="center"/>
    </xf>
    <xf numFmtId="43" fontId="13" fillId="0" borderId="24" xfId="1657" applyNumberFormat="1" applyFont="1" applyFill="1" applyBorder="1" applyAlignment="1">
      <alignment horizontal="center" vertical="center"/>
    </xf>
    <xf numFmtId="4" fontId="9" fillId="0" borderId="24" xfId="1657" applyNumberFormat="1" applyFont="1" applyFill="1" applyBorder="1" applyAlignment="1">
      <alignment horizontal="center" vertical="center"/>
    </xf>
    <xf numFmtId="213" fontId="13" fillId="62" borderId="22" xfId="1657" applyNumberFormat="1" applyFont="1" applyFill="1" applyBorder="1" applyAlignment="1">
      <alignment horizontal="center" vertical="center"/>
    </xf>
    <xf numFmtId="4" fontId="9" fillId="62" borderId="24" xfId="1657" applyNumberFormat="1" applyFont="1" applyFill="1" applyBorder="1" applyAlignment="1">
      <alignment horizontal="center" vertical="center"/>
    </xf>
    <xf numFmtId="43" fontId="14" fillId="62" borderId="23" xfId="1657" applyNumberFormat="1" applyFont="1" applyFill="1" applyBorder="1" applyAlignment="1">
      <alignment horizontal="center" vertical="center"/>
    </xf>
    <xf numFmtId="0" fontId="14" fillId="62" borderId="23" xfId="1657" applyFont="1" applyFill="1" applyBorder="1" applyAlignment="1">
      <alignment horizontal="center" vertical="center"/>
    </xf>
    <xf numFmtId="4" fontId="14" fillId="62" borderId="23" xfId="1657" applyNumberFormat="1" applyFont="1" applyFill="1" applyBorder="1" applyAlignment="1">
      <alignment horizontal="center" vertical="center"/>
    </xf>
    <xf numFmtId="0" fontId="9" fillId="62" borderId="23" xfId="1657" applyFont="1" applyFill="1" applyBorder="1" applyAlignment="1">
      <alignment vertical="center" wrapText="1"/>
    </xf>
    <xf numFmtId="0" fontId="14" fillId="62" borderId="23" xfId="1657" applyFont="1" applyFill="1" applyBorder="1" applyAlignment="1">
      <alignment horizontal="center" vertical="center" wrapText="1"/>
    </xf>
    <xf numFmtId="2" fontId="14" fillId="62" borderId="23" xfId="1657" applyNumberFormat="1" applyFont="1" applyFill="1" applyBorder="1" applyAlignment="1">
      <alignment horizontal="center" vertical="center"/>
    </xf>
    <xf numFmtId="2" fontId="13" fillId="62" borderId="24" xfId="1657" applyNumberFormat="1" applyFont="1" applyFill="1" applyBorder="1" applyAlignment="1">
      <alignment horizontal="center" vertical="center"/>
    </xf>
    <xf numFmtId="0" fontId="13" fillId="62" borderId="24" xfId="1657" applyFont="1" applyFill="1" applyBorder="1" applyAlignment="1">
      <alignment horizontal="center" vertical="center" wrapText="1"/>
    </xf>
    <xf numFmtId="2" fontId="9" fillId="62" borderId="24" xfId="1657" applyNumberFormat="1" applyFont="1" applyFill="1" applyBorder="1" applyAlignment="1">
      <alignment horizontal="center" vertical="center"/>
    </xf>
    <xf numFmtId="1" fontId="14" fillId="62" borderId="23" xfId="1657" applyNumberFormat="1" applyFont="1" applyFill="1" applyBorder="1" applyAlignment="1">
      <alignment horizontal="center" vertical="center"/>
    </xf>
    <xf numFmtId="43" fontId="15" fillId="62" borderId="23" xfId="1657" applyNumberFormat="1" applyFont="1" applyFill="1" applyBorder="1" applyAlignment="1">
      <alignment horizontal="center" vertical="center"/>
    </xf>
    <xf numFmtId="41" fontId="9" fillId="62" borderId="24" xfId="1657" applyNumberFormat="1" applyFont="1" applyFill="1" applyBorder="1" applyAlignment="1">
      <alignment horizontal="center" vertical="center" wrapText="1"/>
    </xf>
    <xf numFmtId="41" fontId="9" fillId="62" borderId="24" xfId="1657" applyNumberFormat="1" applyFont="1" applyFill="1" applyBorder="1" applyAlignment="1">
      <alignment horizontal="center" vertical="center"/>
    </xf>
    <xf numFmtId="0" fontId="9" fillId="62" borderId="23" xfId="1657" applyFont="1" applyFill="1" applyBorder="1" applyAlignment="1">
      <alignment horizontal="center" vertical="center"/>
    </xf>
    <xf numFmtId="43" fontId="9" fillId="62" borderId="23" xfId="1657" applyNumberFormat="1" applyFont="1" applyFill="1" applyBorder="1" applyAlignment="1">
      <alignment horizontal="center" vertical="center"/>
    </xf>
    <xf numFmtId="1" fontId="9" fillId="0" borderId="23" xfId="1657" applyNumberFormat="1" applyFont="1" applyFill="1" applyBorder="1" applyAlignment="1">
      <alignment horizontal="center" vertical="center" wrapText="1"/>
    </xf>
    <xf numFmtId="2" fontId="9" fillId="62" borderId="23" xfId="1657" applyNumberFormat="1" applyFont="1" applyFill="1" applyBorder="1" applyAlignment="1">
      <alignment horizontal="center" vertical="center"/>
    </xf>
    <xf numFmtId="49" fontId="17" fillId="62" borderId="23" xfId="1657" applyNumberFormat="1" applyFont="1" applyFill="1" applyBorder="1" applyAlignment="1">
      <alignment horizontal="center" vertical="center"/>
    </xf>
    <xf numFmtId="49" fontId="17" fillId="62" borderId="23" xfId="1657" applyNumberFormat="1" applyFont="1" applyFill="1" applyBorder="1" applyAlignment="1">
      <alignment horizontal="center" vertical="center" wrapText="1"/>
    </xf>
    <xf numFmtId="0" fontId="9" fillId="62" borderId="23" xfId="1657" applyFont="1" applyFill="1" applyBorder="1" applyAlignment="1">
      <alignment horizontal="center" vertical="center" wrapText="1"/>
    </xf>
    <xf numFmtId="43" fontId="9" fillId="0" borderId="23" xfId="1657" applyNumberFormat="1" applyFont="1" applyFill="1" applyBorder="1" applyAlignment="1">
      <alignment horizontal="center" vertical="center"/>
    </xf>
    <xf numFmtId="0" fontId="9" fillId="62" borderId="17" xfId="1657" applyFont="1" applyFill="1" applyBorder="1" applyAlignment="1">
      <alignment horizontal="center" vertical="center"/>
    </xf>
    <xf numFmtId="0" fontId="9" fillId="62" borderId="17" xfId="1657" applyFont="1" applyFill="1" applyBorder="1" applyAlignment="1">
      <alignment horizontal="center" vertical="center" wrapText="1"/>
    </xf>
    <xf numFmtId="43" fontId="9" fillId="62" borderId="17" xfId="1657" applyNumberFormat="1" applyFont="1" applyFill="1" applyBorder="1" applyAlignment="1">
      <alignment horizontal="center" vertical="center"/>
    </xf>
    <xf numFmtId="1" fontId="14" fillId="62" borderId="27" xfId="1657" applyNumberFormat="1" applyFont="1" applyFill="1" applyBorder="1" applyAlignment="1">
      <alignment horizontal="center" vertical="center"/>
    </xf>
    <xf numFmtId="43" fontId="14" fillId="62" borderId="27" xfId="1657" applyNumberFormat="1" applyFont="1" applyFill="1" applyBorder="1" applyAlignment="1">
      <alignment horizontal="center" vertical="center"/>
    </xf>
    <xf numFmtId="43" fontId="9" fillId="0" borderId="17" xfId="1657" applyNumberFormat="1" applyFont="1" applyFill="1" applyBorder="1" applyAlignment="1">
      <alignment horizontal="center" vertical="center"/>
    </xf>
    <xf numFmtId="0" fontId="149" fillId="62" borderId="0" xfId="1657" applyFont="1" applyFill="1"/>
    <xf numFmtId="43" fontId="149" fillId="62" borderId="0" xfId="1657" applyNumberFormat="1" applyFont="1" applyFill="1"/>
    <xf numFmtId="0" fontId="25" fillId="0" borderId="0" xfId="1643"/>
    <xf numFmtId="0" fontId="150" fillId="0" borderId="0" xfId="1643" applyFont="1"/>
    <xf numFmtId="49" fontId="150" fillId="0" borderId="23" xfId="1643" applyNumberFormat="1" applyFont="1" applyBorder="1" applyAlignment="1">
      <alignment horizontal="center"/>
    </xf>
    <xf numFmtId="0" fontId="13" fillId="0" borderId="0" xfId="1691" applyFont="1" applyAlignment="1">
      <alignment horizontal="center" vertical="center" wrapText="1"/>
    </xf>
    <xf numFmtId="0" fontId="13" fillId="3" borderId="27" xfId="1691" applyNumberFormat="1" applyFont="1" applyFill="1" applyBorder="1" applyAlignment="1">
      <alignment horizontal="center" vertical="center" wrapText="1"/>
    </xf>
    <xf numFmtId="0" fontId="13" fillId="3" borderId="26" xfId="1691" applyNumberFormat="1" applyFont="1" applyFill="1" applyBorder="1" applyAlignment="1">
      <alignment horizontal="center" vertical="center" wrapText="1"/>
    </xf>
    <xf numFmtId="0" fontId="9" fillId="0" borderId="19" xfId="1691" applyFont="1" applyFill="1" applyBorder="1" applyAlignment="1">
      <alignment horizontal="center" vertical="center" wrapText="1"/>
    </xf>
    <xf numFmtId="0" fontId="9" fillId="0" borderId="0" xfId="1691" applyFont="1" applyFill="1" applyAlignment="1">
      <alignment horizontal="center" vertical="center" wrapText="1"/>
    </xf>
    <xf numFmtId="1" fontId="9" fillId="0" borderId="22" xfId="1655" applyNumberFormat="1" applyFont="1" applyFill="1" applyBorder="1" applyAlignment="1">
      <alignment horizontal="center" vertical="center"/>
    </xf>
    <xf numFmtId="2" fontId="9" fillId="0" borderId="23" xfId="4" applyNumberFormat="1" applyFont="1" applyFill="1" applyBorder="1" applyAlignment="1">
      <alignment vertical="center" wrapText="1"/>
    </xf>
    <xf numFmtId="0" fontId="14" fillId="0" borderId="0" xfId="1655" applyFont="1" applyFill="1"/>
    <xf numFmtId="43" fontId="13" fillId="0" borderId="23" xfId="1663" applyNumberFormat="1" applyFont="1" applyFill="1" applyBorder="1" applyAlignment="1">
      <alignment horizontal="center" vertical="center"/>
    </xf>
    <xf numFmtId="0" fontId="150" fillId="0" borderId="26" xfId="1643" applyFont="1" applyBorder="1" applyAlignment="1">
      <alignment horizontal="center" vertical="center"/>
    </xf>
    <xf numFmtId="0" fontId="150" fillId="0" borderId="27" xfId="1643" applyFont="1" applyBorder="1" applyAlignment="1">
      <alignment horizontal="center" vertical="center"/>
    </xf>
    <xf numFmtId="0" fontId="150" fillId="0" borderId="28" xfId="1643" applyFont="1" applyBorder="1" applyAlignment="1">
      <alignment horizontal="center" vertical="center"/>
    </xf>
    <xf numFmtId="0" fontId="150" fillId="0" borderId="58" xfId="1643" applyFont="1" applyBorder="1" applyAlignment="1">
      <alignment horizontal="center" vertical="center"/>
    </xf>
    <xf numFmtId="0" fontId="150" fillId="0" borderId="73" xfId="1643" applyFont="1" applyBorder="1" applyAlignment="1">
      <alignment horizontal="center"/>
    </xf>
    <xf numFmtId="0" fontId="152" fillId="0" borderId="73" xfId="1643" applyFont="1" applyBorder="1" applyAlignment="1">
      <alignment horizontal="center" vertical="center"/>
    </xf>
    <xf numFmtId="0" fontId="152" fillId="0" borderId="61" xfId="1643" applyFont="1" applyBorder="1" applyAlignment="1">
      <alignment horizontal="center" vertical="center"/>
    </xf>
    <xf numFmtId="49" fontId="150" fillId="0" borderId="23" xfId="1643" applyNumberFormat="1" applyFont="1" applyBorder="1" applyAlignment="1">
      <alignment horizontal="center" vertical="center"/>
    </xf>
    <xf numFmtId="2" fontId="150" fillId="0" borderId="23" xfId="1643" applyNumberFormat="1" applyFont="1" applyBorder="1" applyAlignment="1">
      <alignment horizontal="center" vertical="center"/>
    </xf>
    <xf numFmtId="49" fontId="150" fillId="0" borderId="25" xfId="1643" applyNumberFormat="1" applyFont="1" applyBorder="1" applyAlignment="1">
      <alignment horizontal="center" vertical="center"/>
    </xf>
    <xf numFmtId="43" fontId="13" fillId="0" borderId="23" xfId="1670" applyNumberFormat="1" applyFont="1" applyBorder="1" applyAlignment="1">
      <alignment horizontal="center" vertical="center" wrapText="1"/>
    </xf>
    <xf numFmtId="43" fontId="9" fillId="0" borderId="23" xfId="4" applyNumberFormat="1" applyFont="1" applyFill="1" applyBorder="1" applyAlignment="1">
      <alignment vertical="center" wrapText="1"/>
    </xf>
    <xf numFmtId="43" fontId="13" fillId="0" borderId="23" xfId="1663" applyNumberFormat="1" applyFont="1" applyFill="1" applyBorder="1" applyAlignment="1">
      <alignment vertical="center"/>
    </xf>
    <xf numFmtId="43" fontId="9" fillId="0" borderId="27" xfId="4" applyNumberFormat="1" applyFont="1" applyFill="1" applyBorder="1" applyAlignment="1">
      <alignment vertical="center" wrapText="1"/>
    </xf>
    <xf numFmtId="0" fontId="4" fillId="0" borderId="0" xfId="1670" applyAlignment="1">
      <alignment horizontal="center" vertical="center"/>
    </xf>
    <xf numFmtId="0" fontId="145" fillId="0" borderId="0" xfId="1670" applyFont="1" applyAlignment="1">
      <alignment horizontal="center" vertical="center" wrapText="1"/>
    </xf>
    <xf numFmtId="43" fontId="9" fillId="0" borderId="23" xfId="4" applyNumberFormat="1" applyFont="1" applyFill="1" applyBorder="1" applyAlignment="1">
      <alignment horizontal="center" vertical="center" wrapText="1"/>
    </xf>
    <xf numFmtId="43" fontId="9" fillId="0" borderId="27" xfId="4" applyNumberFormat="1" applyFont="1" applyFill="1" applyBorder="1" applyAlignment="1">
      <alignment horizontal="center" vertical="center" wrapText="1"/>
    </xf>
    <xf numFmtId="0" fontId="4" fillId="0" borderId="0" xfId="1657"/>
    <xf numFmtId="0" fontId="153" fillId="0" borderId="0" xfId="1657" applyFont="1" applyFill="1"/>
    <xf numFmtId="0" fontId="14" fillId="0" borderId="0" xfId="1657" applyFont="1"/>
    <xf numFmtId="0" fontId="13" fillId="0" borderId="13" xfId="1657" applyFont="1" applyFill="1" applyBorder="1" applyAlignment="1">
      <alignment horizontal="center" vertical="center"/>
    </xf>
    <xf numFmtId="0" fontId="14" fillId="0" borderId="0" xfId="1657" applyFont="1" applyFill="1"/>
    <xf numFmtId="0" fontId="13" fillId="0" borderId="24" xfId="1657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 wrapText="1"/>
    </xf>
    <xf numFmtId="1" fontId="9" fillId="0" borderId="24" xfId="1657" applyNumberFormat="1" applyFont="1" applyFill="1" applyBorder="1" applyAlignment="1">
      <alignment horizontal="center" vertical="center" wrapText="1"/>
    </xf>
    <xf numFmtId="0" fontId="14" fillId="62" borderId="24" xfId="1657" applyFont="1" applyFill="1" applyBorder="1"/>
    <xf numFmtId="0" fontId="14" fillId="62" borderId="24" xfId="1657" applyFont="1" applyFill="1" applyBorder="1" applyAlignment="1">
      <alignment horizontal="center" vertical="center"/>
    </xf>
    <xf numFmtId="4" fontId="14" fillId="62" borderId="24" xfId="1657" applyNumberFormat="1" applyFont="1" applyFill="1" applyBorder="1" applyAlignment="1">
      <alignment horizontal="center" vertical="center"/>
    </xf>
    <xf numFmtId="43" fontId="14" fillId="0" borderId="24" xfId="1657" applyNumberFormat="1" applyFont="1" applyFill="1" applyBorder="1" applyAlignment="1">
      <alignment horizontal="center" vertical="center"/>
    </xf>
    <xf numFmtId="43" fontId="14" fillId="62" borderId="24" xfId="1657" applyNumberFormat="1" applyFont="1" applyFill="1" applyBorder="1" applyAlignment="1">
      <alignment horizontal="center" vertical="center"/>
    </xf>
    <xf numFmtId="0" fontId="9" fillId="0" borderId="23" xfId="1657" applyFont="1" applyFill="1" applyBorder="1" applyAlignment="1">
      <alignment vertical="center" wrapText="1"/>
    </xf>
    <xf numFmtId="0" fontId="9" fillId="0" borderId="23" xfId="1657" applyFont="1" applyFill="1" applyBorder="1" applyAlignment="1">
      <alignment horizontal="center" vertical="center"/>
    </xf>
    <xf numFmtId="0" fontId="14" fillId="0" borderId="23" xfId="1657" applyFont="1" applyFill="1" applyBorder="1"/>
    <xf numFmtId="2" fontId="14" fillId="0" borderId="23" xfId="1657" applyNumberFormat="1" applyFont="1" applyFill="1" applyBorder="1" applyAlignment="1">
      <alignment horizontal="center" vertical="center"/>
    </xf>
    <xf numFmtId="0" fontId="13" fillId="0" borderId="23" xfId="1657" applyFont="1" applyFill="1" applyBorder="1" applyAlignment="1">
      <alignment horizontal="center" vertical="center"/>
    </xf>
    <xf numFmtId="0" fontId="15" fillId="0" borderId="23" xfId="1657" applyFont="1" applyFill="1" applyBorder="1"/>
    <xf numFmtId="0" fontId="15" fillId="0" borderId="23" xfId="1657" applyFont="1" applyFill="1" applyBorder="1" applyAlignment="1">
      <alignment horizontal="center" vertical="center"/>
    </xf>
    <xf numFmtId="4" fontId="15" fillId="0" borderId="23" xfId="1657" applyNumberFormat="1" applyFont="1" applyFill="1" applyBorder="1" applyAlignment="1">
      <alignment horizontal="center" vertical="center"/>
    </xf>
    <xf numFmtId="0" fontId="15" fillId="0" borderId="0" xfId="1657" applyFont="1" applyFill="1"/>
    <xf numFmtId="0" fontId="14" fillId="62" borderId="24" xfId="1657" applyFont="1" applyFill="1" applyBorder="1" applyAlignment="1">
      <alignment horizontal="center" vertical="center" wrapText="1"/>
    </xf>
    <xf numFmtId="0" fontId="15" fillId="0" borderId="0" xfId="1657" applyFont="1"/>
    <xf numFmtId="0" fontId="14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1657" applyFont="1" applyFill="1" applyBorder="1" applyAlignment="1">
      <alignment horizontal="center" vertical="center"/>
    </xf>
    <xf numFmtId="43" fontId="15" fillId="62" borderId="24" xfId="1657" applyNumberFormat="1" applyFont="1" applyFill="1" applyBorder="1" applyAlignment="1">
      <alignment horizontal="center" vertical="center"/>
    </xf>
    <xf numFmtId="1" fontId="14" fillId="62" borderId="24" xfId="1657" applyNumberFormat="1" applyFont="1" applyFill="1" applyBorder="1" applyAlignment="1">
      <alignment horizontal="center" vertical="center"/>
    </xf>
    <xf numFmtId="49" fontId="17" fillId="62" borderId="24" xfId="1657" applyNumberFormat="1" applyFont="1" applyFill="1" applyBorder="1" applyAlignment="1">
      <alignment horizontal="center" vertical="center"/>
    </xf>
    <xf numFmtId="49" fontId="17" fillId="62" borderId="24" xfId="1657" applyNumberFormat="1" applyFont="1" applyFill="1" applyBorder="1" applyAlignment="1">
      <alignment horizontal="center" vertical="center" wrapText="1"/>
    </xf>
    <xf numFmtId="0" fontId="13" fillId="0" borderId="24" xfId="1657" applyFont="1" applyFill="1" applyBorder="1" applyAlignment="1">
      <alignment horizontal="center" vertical="center" wrapText="1"/>
    </xf>
    <xf numFmtId="0" fontId="15" fillId="62" borderId="24" xfId="1657" applyFont="1" applyFill="1" applyBorder="1" applyAlignment="1">
      <alignment horizontal="center" vertical="center"/>
    </xf>
    <xf numFmtId="0" fontId="9" fillId="3" borderId="26" xfId="1643" applyFont="1" applyFill="1" applyBorder="1" applyAlignment="1">
      <alignment horizontal="center"/>
    </xf>
    <xf numFmtId="0" fontId="9" fillId="3" borderId="28" xfId="1643" applyFont="1" applyFill="1" applyBorder="1" applyAlignment="1">
      <alignment horizontal="center"/>
    </xf>
    <xf numFmtId="212" fontId="9" fillId="3" borderId="26" xfId="1643" applyNumberFormat="1" applyFont="1" applyFill="1" applyBorder="1" applyAlignment="1">
      <alignment horizontal="center"/>
    </xf>
    <xf numFmtId="212" fontId="9" fillId="3" borderId="28" xfId="1643" applyNumberFormat="1" applyFont="1" applyFill="1" applyBorder="1" applyAlignment="1">
      <alignment horizontal="center"/>
    </xf>
    <xf numFmtId="0" fontId="9" fillId="3" borderId="27" xfId="1643" applyFont="1" applyFill="1" applyBorder="1" applyAlignment="1">
      <alignment horizontal="center" vertical="center" wrapText="1"/>
    </xf>
    <xf numFmtId="0" fontId="150" fillId="0" borderId="61" xfId="0" applyFont="1" applyBorder="1" applyAlignment="1">
      <alignment horizontal="left" vertical="center" wrapText="1"/>
    </xf>
    <xf numFmtId="0" fontId="150" fillId="0" borderId="56" xfId="0" applyFont="1" applyBorder="1" applyAlignment="1">
      <alignment horizontal="center" vertical="center"/>
    </xf>
    <xf numFmtId="49" fontId="150" fillId="0" borderId="23" xfId="0" applyNumberFormat="1" applyFont="1" applyBorder="1" applyAlignment="1">
      <alignment horizontal="center" vertical="center"/>
    </xf>
    <xf numFmtId="0" fontId="150" fillId="0" borderId="23" xfId="0" applyFont="1" applyBorder="1" applyAlignment="1">
      <alignment horizontal="center" vertical="center"/>
    </xf>
    <xf numFmtId="49" fontId="150" fillId="0" borderId="25" xfId="0" applyNumberFormat="1" applyFont="1" applyBorder="1" applyAlignment="1">
      <alignment horizontal="center" vertical="center"/>
    </xf>
    <xf numFmtId="43" fontId="14" fillId="0" borderId="61" xfId="1657" applyNumberFormat="1" applyFont="1" applyFill="1" applyBorder="1" applyAlignment="1">
      <alignment horizontal="center" vertical="center"/>
    </xf>
    <xf numFmtId="43" fontId="11" fillId="0" borderId="0" xfId="1" applyNumberFormat="1" applyFont="1" applyAlignment="1">
      <alignment horizontal="center"/>
    </xf>
    <xf numFmtId="43" fontId="9" fillId="0" borderId="23" xfId="1657" applyNumberFormat="1" applyFont="1" applyFill="1" applyBorder="1" applyAlignment="1">
      <alignment horizontal="left" vertical="center" wrapText="1"/>
    </xf>
    <xf numFmtId="213" fontId="9" fillId="0" borderId="22" xfId="1657" applyNumberFormat="1" applyFont="1" applyFill="1" applyBorder="1" applyAlignment="1">
      <alignment horizontal="center" vertical="center"/>
    </xf>
    <xf numFmtId="0" fontId="6" fillId="0" borderId="0" xfId="1657" applyFont="1" applyFill="1"/>
    <xf numFmtId="0" fontId="13" fillId="0" borderId="23" xfId="1657" applyFont="1" applyFill="1" applyBorder="1" applyAlignment="1">
      <alignment horizontal="left" vertical="center" wrapText="1"/>
    </xf>
    <xf numFmtId="0" fontId="9" fillId="0" borderId="23" xfId="1657" applyNumberFormat="1" applyFont="1" applyFill="1" applyBorder="1" applyAlignment="1">
      <alignment horizontal="left" vertical="center" wrapText="1"/>
    </xf>
    <xf numFmtId="43" fontId="13" fillId="0" borderId="23" xfId="1657" applyNumberFormat="1" applyFont="1" applyFill="1" applyBorder="1" applyAlignment="1">
      <alignment horizontal="left" vertical="center" wrapText="1"/>
    </xf>
    <xf numFmtId="43" fontId="9" fillId="0" borderId="23" xfId="1657" applyNumberFormat="1" applyFont="1" applyFill="1" applyBorder="1" applyAlignment="1">
      <alignment vertical="center" wrapText="1"/>
    </xf>
    <xf numFmtId="0" fontId="9" fillId="0" borderId="23" xfId="1657" applyFont="1" applyFill="1" applyBorder="1" applyAlignment="1" applyProtection="1">
      <alignment vertical="center" wrapText="1"/>
    </xf>
    <xf numFmtId="2" fontId="9" fillId="0" borderId="56" xfId="1657" applyNumberFormat="1" applyFont="1" applyFill="1" applyBorder="1" applyAlignment="1">
      <alignment horizontal="left" vertical="center" wrapText="1"/>
    </xf>
    <xf numFmtId="49" fontId="13" fillId="0" borderId="23" xfId="1657" applyNumberFormat="1" applyFont="1" applyFill="1" applyBorder="1" applyAlignment="1">
      <alignment horizontal="left" vertical="center" wrapText="1"/>
    </xf>
    <xf numFmtId="0" fontId="3" fillId="0" borderId="0" xfId="1657" applyFont="1" applyFill="1" applyAlignment="1">
      <alignment horizontal="center" vertical="center"/>
    </xf>
    <xf numFmtId="0" fontId="13" fillId="3" borderId="14" xfId="1643" applyFont="1" applyFill="1" applyBorder="1" applyAlignment="1">
      <alignment horizontal="center" vertical="center" wrapText="1"/>
    </xf>
    <xf numFmtId="0" fontId="13" fillId="3" borderId="23" xfId="1643" applyFont="1" applyFill="1" applyBorder="1" applyAlignment="1">
      <alignment horizontal="center" vertical="center" wrapText="1"/>
    </xf>
    <xf numFmtId="0" fontId="145" fillId="0" borderId="0" xfId="1670" applyFont="1" applyAlignment="1">
      <alignment horizontal="center" wrapText="1"/>
    </xf>
    <xf numFmtId="0" fontId="13" fillId="3" borderId="27" xfId="1691" applyNumberFormat="1" applyFont="1" applyFill="1" applyBorder="1" applyAlignment="1">
      <alignment horizontal="center" vertical="center" wrapText="1"/>
    </xf>
    <xf numFmtId="49" fontId="13" fillId="3" borderId="23" xfId="1657" applyNumberFormat="1" applyFont="1" applyFill="1" applyBorder="1" applyAlignment="1">
      <alignment horizontal="center" vertical="center" wrapText="1"/>
    </xf>
    <xf numFmtId="43" fontId="13" fillId="3" borderId="23" xfId="1657" applyNumberFormat="1" applyFont="1" applyFill="1" applyBorder="1" applyAlignment="1">
      <alignment horizontal="center" vertical="center" wrapText="1"/>
    </xf>
    <xf numFmtId="49" fontId="150" fillId="0" borderId="27" xfId="1643" applyNumberFormat="1" applyFont="1" applyBorder="1" applyAlignment="1">
      <alignment horizontal="center"/>
    </xf>
    <xf numFmtId="0" fontId="152" fillId="0" borderId="64" xfId="1643" applyFont="1" applyBorder="1" applyAlignment="1">
      <alignment horizontal="center" vertical="center"/>
    </xf>
    <xf numFmtId="0" fontId="150" fillId="0" borderId="64" xfId="1643" applyFont="1" applyBorder="1" applyAlignment="1">
      <alignment horizontal="left" vertical="center" wrapText="1"/>
    </xf>
    <xf numFmtId="49" fontId="150" fillId="0" borderId="27" xfId="1643" applyNumberFormat="1" applyFont="1" applyBorder="1" applyAlignment="1">
      <alignment horizontal="center" vertical="center"/>
    </xf>
    <xf numFmtId="0" fontId="150" fillId="0" borderId="27" xfId="1643" applyFont="1" applyBorder="1" applyAlignment="1">
      <alignment horizontal="center" vertical="center"/>
    </xf>
    <xf numFmtId="49" fontId="150" fillId="0" borderId="28" xfId="1643" applyNumberFormat="1" applyFont="1" applyBorder="1" applyAlignment="1">
      <alignment horizontal="center" vertical="center"/>
    </xf>
    <xf numFmtId="2" fontId="150" fillId="0" borderId="27" xfId="1643" applyNumberFormat="1" applyFont="1" applyBorder="1" applyAlignment="1">
      <alignment horizontal="center" vertical="center"/>
    </xf>
    <xf numFmtId="0" fontId="150" fillId="0" borderId="58" xfId="1643" applyFont="1" applyBorder="1" applyAlignment="1">
      <alignment horizontal="center" vertical="center"/>
    </xf>
    <xf numFmtId="2" fontId="150" fillId="0" borderId="26" xfId="1643" applyNumberFormat="1" applyFont="1" applyBorder="1" applyAlignment="1">
      <alignment horizontal="center" vertical="center"/>
    </xf>
    <xf numFmtId="2" fontId="150" fillId="0" borderId="22" xfId="1643" applyNumberFormat="1" applyFont="1" applyBorder="1" applyAlignment="1">
      <alignment horizontal="center" vertical="center"/>
    </xf>
    <xf numFmtId="2" fontId="150" fillId="0" borderId="19" xfId="1643" applyNumberFormat="1" applyFont="1" applyBorder="1" applyAlignment="1">
      <alignment horizontal="center" vertical="center"/>
    </xf>
    <xf numFmtId="0" fontId="150" fillId="0" borderId="23" xfId="1643" applyFont="1" applyBorder="1" applyAlignment="1">
      <alignment horizontal="center" vertical="center"/>
    </xf>
    <xf numFmtId="0" fontId="150" fillId="0" borderId="22" xfId="1643" applyFont="1" applyBorder="1" applyAlignment="1">
      <alignment horizontal="center" vertical="center"/>
    </xf>
    <xf numFmtId="0" fontId="9" fillId="0" borderId="20" xfId="1691" applyNumberFormat="1" applyFont="1" applyFill="1" applyBorder="1" applyAlignment="1">
      <alignment horizontal="center" vertical="center" wrapText="1"/>
    </xf>
    <xf numFmtId="49" fontId="150" fillId="0" borderId="23" xfId="1643" applyNumberFormat="1" applyFont="1" applyBorder="1" applyAlignment="1">
      <alignment horizontal="center" vertical="center"/>
    </xf>
    <xf numFmtId="49" fontId="150" fillId="0" borderId="25" xfId="1643" applyNumberFormat="1" applyFont="1" applyBorder="1" applyAlignment="1">
      <alignment horizontal="center" vertical="center"/>
    </xf>
    <xf numFmtId="0" fontId="150" fillId="0" borderId="26" xfId="1643" applyFont="1" applyBorder="1" applyAlignment="1">
      <alignment horizontal="center" vertical="center"/>
    </xf>
    <xf numFmtId="49" fontId="150" fillId="0" borderId="27" xfId="1643" applyNumberFormat="1" applyFont="1" applyBorder="1" applyAlignment="1">
      <alignment horizontal="center" vertical="center"/>
    </xf>
    <xf numFmtId="0" fontId="150" fillId="0" borderId="27" xfId="1643" applyFont="1" applyBorder="1" applyAlignment="1">
      <alignment horizontal="center" vertical="center"/>
    </xf>
    <xf numFmtId="49" fontId="150" fillId="0" borderId="28" xfId="1643" applyNumberFormat="1" applyFont="1" applyBorder="1" applyAlignment="1">
      <alignment horizontal="center" vertical="center"/>
    </xf>
    <xf numFmtId="2" fontId="150" fillId="0" borderId="23" xfId="1643" applyNumberFormat="1" applyFont="1" applyBorder="1" applyAlignment="1">
      <alignment horizontal="center" vertical="center"/>
    </xf>
    <xf numFmtId="2" fontId="150" fillId="0" borderId="27" xfId="1643" applyNumberFormat="1" applyFont="1" applyBorder="1" applyAlignment="1">
      <alignment horizontal="center" vertical="center"/>
    </xf>
    <xf numFmtId="0" fontId="150" fillId="0" borderId="19" xfId="1643" applyFont="1" applyBorder="1" applyAlignment="1">
      <alignment horizontal="center"/>
    </xf>
    <xf numFmtId="49" fontId="150" fillId="0" borderId="20" xfId="1643" applyNumberFormat="1" applyFont="1" applyBorder="1" applyAlignment="1">
      <alignment horizontal="center"/>
    </xf>
    <xf numFmtId="0" fontId="150" fillId="0" borderId="20" xfId="1643" applyFont="1" applyBorder="1" applyAlignment="1">
      <alignment horizontal="center"/>
    </xf>
    <xf numFmtId="49" fontId="150" fillId="0" borderId="21" xfId="1643" applyNumberFormat="1" applyFont="1" applyBorder="1" applyAlignment="1">
      <alignment horizontal="center"/>
    </xf>
    <xf numFmtId="0" fontId="150" fillId="0" borderId="28" xfId="1643" applyFont="1" applyBorder="1" applyAlignment="1">
      <alignment horizontal="center" vertical="center"/>
    </xf>
    <xf numFmtId="49" fontId="150" fillId="0" borderId="20" xfId="1643" applyNumberFormat="1" applyFont="1" applyBorder="1" applyAlignment="1">
      <alignment horizontal="center" vertical="center"/>
    </xf>
    <xf numFmtId="0" fontId="150" fillId="0" borderId="20" xfId="1643" applyFont="1" applyBorder="1" applyAlignment="1">
      <alignment horizontal="center" vertical="center"/>
    </xf>
    <xf numFmtId="2" fontId="150" fillId="0" borderId="19" xfId="1643" applyNumberFormat="1" applyFont="1" applyBorder="1" applyAlignment="1">
      <alignment horizontal="center"/>
    </xf>
    <xf numFmtId="0" fontId="150" fillId="0" borderId="57" xfId="1643" applyFont="1" applyBorder="1" applyAlignment="1">
      <alignment horizontal="center" vertical="center"/>
    </xf>
    <xf numFmtId="2" fontId="150" fillId="0" borderId="20" xfId="1643" applyNumberFormat="1" applyFont="1" applyBorder="1" applyAlignment="1">
      <alignment horizontal="center"/>
    </xf>
    <xf numFmtId="0" fontId="13" fillId="3" borderId="17" xfId="1691" applyNumberFormat="1" applyFont="1" applyFill="1" applyBorder="1" applyAlignment="1">
      <alignment horizontal="center" vertical="center" wrapText="1"/>
    </xf>
    <xf numFmtId="0" fontId="9" fillId="0" borderId="13" xfId="1691" applyNumberFormat="1" applyFont="1" applyFill="1" applyBorder="1" applyAlignment="1">
      <alignment horizontal="center" vertical="center" wrapText="1"/>
    </xf>
    <xf numFmtId="43" fontId="13" fillId="0" borderId="24" xfId="1670" applyNumberFormat="1" applyFont="1" applyBorder="1" applyAlignment="1">
      <alignment horizontal="center" vertical="center" wrapText="1"/>
    </xf>
    <xf numFmtId="43" fontId="13" fillId="3" borderId="24" xfId="1670" applyNumberFormat="1" applyFont="1" applyFill="1" applyBorder="1" applyAlignment="1">
      <alignment horizontal="center" vertical="center" wrapText="1"/>
    </xf>
    <xf numFmtId="43" fontId="9" fillId="0" borderId="24" xfId="4" applyNumberFormat="1" applyFont="1" applyFill="1" applyBorder="1" applyAlignment="1">
      <alignment vertical="center" wrapText="1"/>
    </xf>
    <xf numFmtId="43" fontId="13" fillId="0" borderId="24" xfId="1670" applyNumberFormat="1" applyFont="1" applyFill="1" applyBorder="1" applyAlignment="1">
      <alignment horizontal="center" vertical="center" wrapText="1"/>
    </xf>
    <xf numFmtId="43" fontId="13" fillId="0" borderId="24" xfId="1670" applyNumberFormat="1" applyFont="1" applyFill="1" applyBorder="1" applyAlignment="1">
      <alignment horizontal="center" vertical="center"/>
    </xf>
    <xf numFmtId="43" fontId="13" fillId="0" borderId="24" xfId="1663" applyNumberFormat="1" applyFont="1" applyFill="1" applyBorder="1" applyAlignment="1">
      <alignment vertical="center"/>
    </xf>
    <xf numFmtId="43" fontId="9" fillId="0" borderId="17" xfId="4" applyNumberFormat="1" applyFont="1" applyFill="1" applyBorder="1" applyAlignment="1">
      <alignment vertical="center" wrapText="1"/>
    </xf>
    <xf numFmtId="0" fontId="9" fillId="0" borderId="19" xfId="1691" applyNumberFormat="1" applyFont="1" applyFill="1" applyBorder="1" applyAlignment="1">
      <alignment horizontal="center" vertical="center" wrapText="1"/>
    </xf>
    <xf numFmtId="43" fontId="13" fillId="0" borderId="19" xfId="1670" applyNumberFormat="1" applyFont="1" applyBorder="1" applyAlignment="1">
      <alignment horizontal="center" vertical="center"/>
    </xf>
    <xf numFmtId="43" fontId="13" fillId="0" borderId="22" xfId="1670" applyNumberFormat="1" applyFont="1" applyBorder="1" applyAlignment="1">
      <alignment horizontal="center" vertical="center" wrapText="1"/>
    </xf>
    <xf numFmtId="43" fontId="13" fillId="0" borderId="25" xfId="1670" applyNumberFormat="1" applyFont="1" applyBorder="1" applyAlignment="1">
      <alignment horizontal="center" vertical="center" wrapText="1"/>
    </xf>
    <xf numFmtId="43" fontId="13" fillId="3" borderId="22" xfId="1670" applyNumberFormat="1" applyFont="1" applyFill="1" applyBorder="1" applyAlignment="1">
      <alignment horizontal="center" vertical="center" wrapText="1"/>
    </xf>
    <xf numFmtId="43" fontId="9" fillId="0" borderId="22" xfId="4" applyNumberFormat="1" applyFont="1" applyFill="1" applyBorder="1" applyAlignment="1">
      <alignment horizontal="center" vertical="center" wrapText="1"/>
    </xf>
    <xf numFmtId="43" fontId="9" fillId="0" borderId="25" xfId="4" applyNumberFormat="1" applyFont="1" applyFill="1" applyBorder="1" applyAlignment="1">
      <alignment horizontal="center" vertical="center" wrapText="1"/>
    </xf>
    <xf numFmtId="43" fontId="13" fillId="0" borderId="22" xfId="1670" applyNumberFormat="1" applyFont="1" applyFill="1" applyBorder="1" applyAlignment="1">
      <alignment horizontal="center" vertical="center" wrapText="1"/>
    </xf>
    <xf numFmtId="43" fontId="13" fillId="0" borderId="22" xfId="1670" applyNumberFormat="1" applyFont="1" applyFill="1" applyBorder="1" applyAlignment="1">
      <alignment horizontal="center" vertical="center"/>
    </xf>
    <xf numFmtId="43" fontId="13" fillId="0" borderId="22" xfId="1663" applyNumberFormat="1" applyFont="1" applyFill="1" applyBorder="1" applyAlignment="1">
      <alignment horizontal="center" vertical="center"/>
    </xf>
    <xf numFmtId="43" fontId="13" fillId="0" borderId="25" xfId="1663" applyNumberFormat="1" applyFont="1" applyFill="1" applyBorder="1" applyAlignment="1">
      <alignment horizontal="center" vertical="center"/>
    </xf>
    <xf numFmtId="43" fontId="9" fillId="0" borderId="26" xfId="4" applyNumberFormat="1" applyFont="1" applyFill="1" applyBorder="1" applyAlignment="1">
      <alignment horizontal="center" vertical="center" wrapText="1"/>
    </xf>
    <xf numFmtId="0" fontId="9" fillId="3" borderId="26" xfId="1643" applyFont="1" applyFill="1" applyBorder="1" applyAlignment="1">
      <alignment horizontal="center" vertical="center" wrapText="1"/>
    </xf>
    <xf numFmtId="43" fontId="14" fillId="0" borderId="64" xfId="1657" applyNumberFormat="1" applyFont="1" applyFill="1" applyBorder="1" applyAlignment="1">
      <alignment horizontal="center" vertical="center"/>
    </xf>
    <xf numFmtId="43" fontId="14" fillId="3" borderId="61" xfId="1657" applyNumberFormat="1" applyFont="1" applyFill="1" applyBorder="1" applyAlignment="1">
      <alignment horizontal="center" vertical="center"/>
    </xf>
    <xf numFmtId="43" fontId="156" fillId="62" borderId="24" xfId="1657" applyNumberFormat="1" applyFont="1" applyFill="1" applyBorder="1" applyAlignment="1">
      <alignment horizontal="center" vertical="center"/>
    </xf>
    <xf numFmtId="43" fontId="156" fillId="0" borderId="24" xfId="1657" applyNumberFormat="1" applyFont="1" applyFill="1" applyBorder="1" applyAlignment="1">
      <alignment horizontal="center" vertical="center"/>
    </xf>
    <xf numFmtId="43" fontId="155" fillId="0" borderId="24" xfId="1657" applyNumberFormat="1" applyFont="1" applyFill="1" applyBorder="1" applyAlignment="1">
      <alignment horizontal="center" vertical="center"/>
    </xf>
    <xf numFmtId="0" fontId="4" fillId="0" borderId="0" xfId="1670" applyFill="1" applyAlignment="1">
      <alignment horizontal="center" vertical="center"/>
    </xf>
    <xf numFmtId="0" fontId="145" fillId="0" borderId="0" xfId="1670" applyFont="1" applyFill="1" applyAlignment="1">
      <alignment horizontal="center" vertical="center" wrapText="1"/>
    </xf>
    <xf numFmtId="43" fontId="4" fillId="0" borderId="0" xfId="1670" applyNumberFormat="1"/>
    <xf numFmtId="212" fontId="9" fillId="3" borderId="27" xfId="1643" applyNumberFormat="1" applyFont="1" applyFill="1" applyBorder="1" applyAlignment="1">
      <alignment horizontal="center"/>
    </xf>
    <xf numFmtId="0" fontId="9" fillId="3" borderId="17" xfId="1643" applyFont="1" applyFill="1" applyBorder="1" applyAlignment="1">
      <alignment horizontal="center" vertical="center" wrapText="1"/>
    </xf>
    <xf numFmtId="0" fontId="9" fillId="0" borderId="20" xfId="1691" applyNumberFormat="1" applyFont="1" applyFill="1" applyBorder="1" applyAlignment="1">
      <alignment horizontal="center" vertical="center" wrapText="1"/>
    </xf>
    <xf numFmtId="43" fontId="13" fillId="0" borderId="23" xfId="2129" applyNumberFormat="1" applyFont="1" applyFill="1" applyBorder="1" applyAlignment="1">
      <alignment horizontal="center" vertical="center" wrapText="1"/>
    </xf>
    <xf numFmtId="43" fontId="13" fillId="3" borderId="23" xfId="2129" applyNumberFormat="1" applyFont="1" applyFill="1" applyBorder="1" applyAlignment="1">
      <alignment horizontal="center" vertical="center"/>
    </xf>
    <xf numFmtId="43" fontId="9" fillId="0" borderId="23" xfId="1655" applyNumberFormat="1" applyFont="1" applyFill="1" applyBorder="1" applyAlignment="1">
      <alignment horizontal="center" vertical="center"/>
    </xf>
    <xf numFmtId="43" fontId="13" fillId="0" borderId="23" xfId="2129" applyNumberFormat="1" applyFont="1" applyFill="1" applyBorder="1" applyAlignment="1">
      <alignment horizontal="left" vertical="center" wrapText="1"/>
    </xf>
    <xf numFmtId="43" fontId="13" fillId="0" borderId="23" xfId="2129" applyNumberFormat="1" applyFont="1" applyFill="1" applyBorder="1" applyAlignment="1">
      <alignment horizontal="center" vertical="center"/>
    </xf>
    <xf numFmtId="43" fontId="9" fillId="0" borderId="23" xfId="2129" applyNumberFormat="1" applyFont="1" applyFill="1" applyBorder="1" applyAlignment="1">
      <alignment horizontal="center" vertical="center"/>
    </xf>
    <xf numFmtId="43" fontId="13" fillId="3" borderId="23" xfId="2129" applyNumberFormat="1" applyFont="1" applyFill="1" applyBorder="1" applyAlignment="1">
      <alignment horizontal="center" vertical="center" wrapText="1"/>
    </xf>
    <xf numFmtId="43" fontId="9" fillId="0" borderId="27" xfId="1655" applyNumberFormat="1" applyFont="1" applyFill="1" applyBorder="1" applyAlignment="1">
      <alignment horizontal="center" vertical="center"/>
    </xf>
    <xf numFmtId="43" fontId="9" fillId="0" borderId="56" xfId="1655" applyNumberFormat="1" applyFont="1" applyFill="1" applyBorder="1" applyAlignment="1">
      <alignment horizontal="center" vertical="center"/>
    </xf>
    <xf numFmtId="43" fontId="15" fillId="3" borderId="61" xfId="1657" applyNumberFormat="1" applyFont="1" applyFill="1" applyBorder="1" applyAlignment="1">
      <alignment horizontal="center" vertical="center"/>
    </xf>
    <xf numFmtId="43" fontId="15" fillId="0" borderId="61" xfId="1657" applyNumberFormat="1" applyFont="1" applyFill="1" applyBorder="1" applyAlignment="1">
      <alignment horizontal="center" vertical="center"/>
    </xf>
    <xf numFmtId="43" fontId="15" fillId="0" borderId="59" xfId="1657" applyNumberFormat="1" applyFont="1" applyFill="1" applyBorder="1" applyAlignment="1">
      <alignment horizontal="center" vertical="center"/>
    </xf>
    <xf numFmtId="43" fontId="13" fillId="0" borderId="13" xfId="1670" applyNumberFormat="1" applyFont="1" applyBorder="1" applyAlignment="1">
      <alignment horizontal="center" vertical="center"/>
    </xf>
    <xf numFmtId="43" fontId="13" fillId="0" borderId="21" xfId="1670" applyNumberFormat="1" applyFont="1" applyBorder="1" applyAlignment="1">
      <alignment horizontal="center" vertical="center"/>
    </xf>
    <xf numFmtId="43" fontId="13" fillId="0" borderId="25" xfId="2129" applyNumberFormat="1" applyFont="1" applyFill="1" applyBorder="1" applyAlignment="1">
      <alignment horizontal="left" vertical="center" wrapText="1"/>
    </xf>
    <xf numFmtId="43" fontId="13" fillId="0" borderId="25" xfId="1670" applyNumberFormat="1" applyFont="1" applyFill="1" applyBorder="1" applyAlignment="1">
      <alignment horizontal="center" vertical="center"/>
    </xf>
    <xf numFmtId="43" fontId="9" fillId="0" borderId="25" xfId="1655" applyNumberFormat="1" applyFont="1" applyFill="1" applyBorder="1" applyAlignment="1">
      <alignment horizontal="center" vertical="center"/>
    </xf>
    <xf numFmtId="43" fontId="13" fillId="0" borderId="22" xfId="1663" applyNumberFormat="1" applyFont="1" applyFill="1" applyBorder="1" applyAlignment="1">
      <alignment vertical="center"/>
    </xf>
    <xf numFmtId="43" fontId="9" fillId="0" borderId="28" xfId="1655" applyNumberFormat="1" applyFont="1" applyFill="1" applyBorder="1" applyAlignment="1">
      <alignment horizontal="center" vertical="center"/>
    </xf>
    <xf numFmtId="2" fontId="150" fillId="0" borderId="20" xfId="1643" applyNumberFormat="1" applyFont="1" applyFill="1" applyBorder="1" applyAlignment="1">
      <alignment horizontal="center"/>
    </xf>
    <xf numFmtId="0" fontId="13" fillId="3" borderId="2" xfId="1643" applyFont="1" applyFill="1" applyBorder="1" applyAlignment="1">
      <alignment horizontal="center" vertical="center" wrapText="1"/>
    </xf>
    <xf numFmtId="0" fontId="13" fillId="3" borderId="8" xfId="1643" applyFont="1" applyFill="1" applyBorder="1" applyAlignment="1">
      <alignment horizontal="center" vertical="center" wrapText="1"/>
    </xf>
    <xf numFmtId="0" fontId="13" fillId="3" borderId="14" xfId="1643" applyFont="1" applyFill="1" applyBorder="1" applyAlignment="1">
      <alignment horizontal="center" vertical="center" wrapText="1"/>
    </xf>
    <xf numFmtId="0" fontId="154" fillId="3" borderId="59" xfId="1643" applyFont="1" applyFill="1" applyBorder="1" applyAlignment="1">
      <alignment horizontal="center" vertical="center" wrapText="1"/>
    </xf>
    <xf numFmtId="0" fontId="154" fillId="3" borderId="61" xfId="1643" applyFont="1" applyFill="1" applyBorder="1" applyAlignment="1">
      <alignment horizontal="center" vertical="center" wrapText="1"/>
    </xf>
    <xf numFmtId="0" fontId="146" fillId="3" borderId="49" xfId="1643" applyFont="1" applyFill="1" applyBorder="1" applyAlignment="1">
      <alignment horizontal="center" vertical="center" wrapText="1"/>
    </xf>
    <xf numFmtId="0" fontId="146" fillId="3" borderId="52" xfId="1643" applyFont="1" applyFill="1" applyBorder="1" applyAlignment="1">
      <alignment horizontal="center" vertical="center" wrapText="1"/>
    </xf>
    <xf numFmtId="0" fontId="146" fillId="3" borderId="22" xfId="1643" applyFont="1" applyFill="1" applyBorder="1" applyAlignment="1">
      <alignment horizontal="center" vertical="center" wrapText="1"/>
    </xf>
    <xf numFmtId="0" fontId="146" fillId="3" borderId="25" xfId="1643" applyFont="1" applyFill="1" applyBorder="1" applyAlignment="1">
      <alignment horizontal="center" vertical="center" wrapText="1"/>
    </xf>
    <xf numFmtId="0" fontId="147" fillId="3" borderId="49" xfId="1643" applyFont="1" applyFill="1" applyBorder="1" applyAlignment="1">
      <alignment horizontal="center" vertical="center" wrapText="1"/>
    </xf>
    <xf numFmtId="0" fontId="147" fillId="3" borderId="22" xfId="1643" applyFont="1" applyFill="1" applyBorder="1" applyAlignment="1">
      <alignment horizontal="center" vertical="center" wrapText="1"/>
    </xf>
    <xf numFmtId="0" fontId="148" fillId="3" borderId="26" xfId="1643" applyFont="1" applyFill="1" applyBorder="1" applyAlignment="1">
      <alignment horizontal="center"/>
    </xf>
    <xf numFmtId="0" fontId="147" fillId="3" borderId="52" xfId="1643" applyFont="1" applyFill="1" applyBorder="1" applyAlignment="1">
      <alignment horizontal="center" vertical="center" wrapText="1"/>
    </xf>
    <xf numFmtId="0" fontId="147" fillId="3" borderId="25" xfId="1643" applyFont="1" applyFill="1" applyBorder="1" applyAlignment="1">
      <alignment horizontal="center" vertical="center" wrapText="1"/>
    </xf>
    <xf numFmtId="0" fontId="148" fillId="3" borderId="28" xfId="1643" applyFont="1" applyFill="1" applyBorder="1" applyAlignment="1">
      <alignment horizontal="center"/>
    </xf>
    <xf numFmtId="0" fontId="11" fillId="0" borderId="0" xfId="1643" applyFont="1" applyFill="1" applyAlignment="1">
      <alignment horizontal="center"/>
    </xf>
    <xf numFmtId="0" fontId="13" fillId="3" borderId="62" xfId="1643" applyFont="1" applyFill="1" applyBorder="1" applyAlignment="1">
      <alignment horizontal="center" vertical="center" wrapText="1"/>
    </xf>
    <xf numFmtId="0" fontId="13" fillId="3" borderId="53" xfId="1643" applyFont="1" applyFill="1" applyBorder="1" applyAlignment="1">
      <alignment horizontal="center" vertical="center"/>
    </xf>
    <xf numFmtId="0" fontId="13" fillId="3" borderId="54" xfId="1643" applyFont="1" applyFill="1" applyBorder="1" applyAlignment="1">
      <alignment horizontal="center" vertical="center"/>
    </xf>
    <xf numFmtId="0" fontId="146" fillId="3" borderId="49" xfId="1643" applyFont="1" applyFill="1" applyBorder="1" applyAlignment="1">
      <alignment horizontal="center" vertical="center"/>
    </xf>
    <xf numFmtId="0" fontId="146" fillId="3" borderId="60" xfId="1643" applyFont="1" applyFill="1" applyBorder="1" applyAlignment="1">
      <alignment horizontal="center" vertical="center"/>
    </xf>
    <xf numFmtId="0" fontId="146" fillId="3" borderId="50" xfId="1643" applyFont="1" applyFill="1" applyBorder="1" applyAlignment="1">
      <alignment horizontal="center" vertical="center"/>
    </xf>
    <xf numFmtId="0" fontId="146" fillId="3" borderId="52" xfId="1643" applyFont="1" applyFill="1" applyBorder="1" applyAlignment="1">
      <alignment horizontal="center" vertical="center"/>
    </xf>
    <xf numFmtId="0" fontId="13" fillId="3" borderId="22" xfId="1643" applyFont="1" applyFill="1" applyBorder="1" applyAlignment="1">
      <alignment horizontal="center" vertical="center" wrapText="1"/>
    </xf>
    <xf numFmtId="0" fontId="13" fillId="3" borderId="23" xfId="1643" applyFont="1" applyFill="1" applyBorder="1" applyAlignment="1">
      <alignment horizontal="center" vertical="center" wrapText="1"/>
    </xf>
    <xf numFmtId="0" fontId="11" fillId="0" borderId="0" xfId="1657" applyFont="1" applyAlignment="1">
      <alignment horizontal="center"/>
    </xf>
    <xf numFmtId="0" fontId="9" fillId="0" borderId="63" xfId="1657" applyFont="1" applyBorder="1" applyAlignment="1">
      <alignment horizontal="center" vertical="center" wrapText="1"/>
    </xf>
    <xf numFmtId="0" fontId="9" fillId="0" borderId="18" xfId="1657" applyFont="1" applyBorder="1" applyAlignment="1">
      <alignment horizontal="center" vertical="center" wrapText="1"/>
    </xf>
    <xf numFmtId="0" fontId="13" fillId="0" borderId="24" xfId="1657" applyFont="1" applyBorder="1" applyAlignment="1">
      <alignment horizontal="center" vertical="center" wrapText="1"/>
    </xf>
    <xf numFmtId="0" fontId="13" fillId="0" borderId="62" xfId="1657" applyFont="1" applyBorder="1" applyAlignment="1">
      <alignment horizontal="center" vertical="center" wrapText="1"/>
    </xf>
    <xf numFmtId="0" fontId="9" fillId="0" borderId="25" xfId="1657" applyFont="1" applyBorder="1" applyAlignment="1">
      <alignment horizontal="center" vertical="center" wrapText="1"/>
    </xf>
    <xf numFmtId="0" fontId="9" fillId="0" borderId="28" xfId="1657" applyFont="1" applyBorder="1" applyAlignment="1">
      <alignment horizontal="center" vertical="center" wrapText="1"/>
    </xf>
    <xf numFmtId="0" fontId="9" fillId="0" borderId="2" xfId="1643" applyFont="1" applyFill="1" applyBorder="1" applyAlignment="1">
      <alignment horizontal="center" vertical="center" wrapText="1"/>
    </xf>
    <xf numFmtId="0" fontId="9" fillId="0" borderId="8" xfId="1643" applyFont="1" applyFill="1" applyBorder="1" applyAlignment="1">
      <alignment horizontal="center" vertical="center" wrapText="1"/>
    </xf>
    <xf numFmtId="0" fontId="149" fillId="0" borderId="0" xfId="1657" applyFont="1" applyAlignment="1">
      <alignment horizontal="right" wrapText="1"/>
    </xf>
    <xf numFmtId="41" fontId="13" fillId="62" borderId="1" xfId="1657" applyNumberFormat="1" applyFont="1" applyFill="1" applyBorder="1" applyAlignment="1">
      <alignment horizontal="center" vertical="center" wrapText="1"/>
    </xf>
    <xf numFmtId="41" fontId="13" fillId="62" borderId="7" xfId="1657" applyNumberFormat="1" applyFont="1" applyFill="1" applyBorder="1" applyAlignment="1">
      <alignment horizontal="center" vertical="center" wrapText="1"/>
    </xf>
    <xf numFmtId="41" fontId="13" fillId="62" borderId="10" xfId="1657" applyNumberFormat="1" applyFont="1" applyFill="1" applyBorder="1" applyAlignment="1">
      <alignment horizontal="center" vertical="center" wrapText="1"/>
    </xf>
    <xf numFmtId="0" fontId="13" fillId="0" borderId="2" xfId="1657" applyFont="1" applyFill="1" applyBorder="1" applyAlignment="1">
      <alignment horizontal="center" vertical="center" wrapText="1"/>
    </xf>
    <xf numFmtId="0" fontId="13" fillId="0" borderId="8" xfId="1657" applyFont="1" applyFill="1" applyBorder="1" applyAlignment="1">
      <alignment horizontal="center" vertical="center" wrapText="1"/>
    </xf>
    <xf numFmtId="0" fontId="13" fillId="0" borderId="14" xfId="1657" applyFont="1" applyFill="1" applyBorder="1" applyAlignment="1">
      <alignment horizontal="center" vertical="center" wrapText="1"/>
    </xf>
    <xf numFmtId="0" fontId="13" fillId="0" borderId="69" xfId="1657" applyFont="1" applyBorder="1" applyAlignment="1">
      <alignment horizontal="center" vertical="center" wrapText="1"/>
    </xf>
    <xf numFmtId="0" fontId="13" fillId="0" borderId="54" xfId="1657" applyFont="1" applyBorder="1" applyAlignment="1">
      <alignment horizontal="center" vertical="center" wrapText="1"/>
    </xf>
    <xf numFmtId="0" fontId="13" fillId="0" borderId="50" xfId="1657" applyFont="1" applyBorder="1" applyAlignment="1">
      <alignment horizontal="center" vertical="center" wrapText="1"/>
    </xf>
    <xf numFmtId="0" fontId="13" fillId="0" borderId="23" xfId="1657" applyFont="1" applyBorder="1" applyAlignment="1">
      <alignment horizontal="center" vertical="center" wrapText="1"/>
    </xf>
    <xf numFmtId="0" fontId="13" fillId="0" borderId="52" xfId="1657" applyFont="1" applyBorder="1" applyAlignment="1">
      <alignment horizontal="center" vertical="center" wrapText="1"/>
    </xf>
    <xf numFmtId="0" fontId="150" fillId="0" borderId="65" xfId="1643" applyFont="1" applyFill="1" applyBorder="1" applyAlignment="1">
      <alignment horizontal="left" vertical="center" wrapText="1"/>
    </xf>
    <xf numFmtId="0" fontId="150" fillId="0" borderId="16" xfId="1643" applyFont="1" applyFill="1" applyBorder="1" applyAlignment="1">
      <alignment horizontal="left" vertical="center" wrapText="1"/>
    </xf>
    <xf numFmtId="0" fontId="150" fillId="0" borderId="74" xfId="1643" applyFont="1" applyFill="1" applyBorder="1" applyAlignment="1">
      <alignment horizontal="left" vertical="center" wrapText="1"/>
    </xf>
    <xf numFmtId="0" fontId="151" fillId="0" borderId="0" xfId="1643" applyFont="1" applyAlignment="1">
      <alignment horizontal="center"/>
    </xf>
    <xf numFmtId="0" fontId="152" fillId="0" borderId="2" xfId="1643" applyFont="1" applyBorder="1" applyAlignment="1">
      <alignment horizontal="center" vertical="center" wrapText="1"/>
    </xf>
    <xf numFmtId="0" fontId="152" fillId="0" borderId="8" xfId="1643" applyFont="1" applyBorder="1" applyAlignment="1">
      <alignment horizontal="center" vertical="center" wrapText="1"/>
    </xf>
    <xf numFmtId="0" fontId="152" fillId="0" borderId="14" xfId="1643" applyFont="1" applyBorder="1" applyAlignment="1">
      <alignment horizontal="center" vertical="center" wrapText="1"/>
    </xf>
    <xf numFmtId="0" fontId="152" fillId="0" borderId="1" xfId="1643" applyFont="1" applyBorder="1" applyAlignment="1">
      <alignment horizontal="center" vertical="center" wrapText="1"/>
    </xf>
    <xf numFmtId="0" fontId="152" fillId="0" borderId="3" xfId="1643" applyFont="1" applyBorder="1" applyAlignment="1">
      <alignment horizontal="center" vertical="center" wrapText="1"/>
    </xf>
    <xf numFmtId="0" fontId="152" fillId="0" borderId="7" xfId="1643" applyFont="1" applyBorder="1" applyAlignment="1">
      <alignment horizontal="center" vertical="center" wrapText="1"/>
    </xf>
    <xf numFmtId="0" fontId="152" fillId="0" borderId="0" xfId="1643" applyFont="1" applyBorder="1" applyAlignment="1">
      <alignment horizontal="center" vertical="center" wrapText="1"/>
    </xf>
    <xf numFmtId="0" fontId="152" fillId="0" borderId="10" xfId="1643" applyFont="1" applyBorder="1" applyAlignment="1">
      <alignment horizontal="center" vertical="center" wrapText="1"/>
    </xf>
    <xf numFmtId="0" fontId="152" fillId="0" borderId="9" xfId="1643" applyFont="1" applyBorder="1" applyAlignment="1">
      <alignment horizontal="center" vertical="center" wrapText="1"/>
    </xf>
    <xf numFmtId="0" fontId="152" fillId="0" borderId="4" xfId="1643" applyFont="1" applyBorder="1" applyAlignment="1">
      <alignment horizontal="center" vertical="center" wrapText="1"/>
    </xf>
    <xf numFmtId="0" fontId="152" fillId="0" borderId="48" xfId="1643" applyFont="1" applyBorder="1" applyAlignment="1">
      <alignment horizontal="center" vertical="center" wrapText="1"/>
    </xf>
    <xf numFmtId="0" fontId="152" fillId="0" borderId="51" xfId="1643" applyFont="1" applyBorder="1" applyAlignment="1">
      <alignment horizontal="center" vertical="center" wrapText="1"/>
    </xf>
    <xf numFmtId="0" fontId="152" fillId="0" borderId="72" xfId="1643" applyFont="1" applyBorder="1" applyAlignment="1">
      <alignment horizontal="center" vertical="center" wrapText="1"/>
    </xf>
    <xf numFmtId="0" fontId="150" fillId="0" borderId="53" xfId="1643" applyFont="1" applyFill="1" applyBorder="1" applyAlignment="1">
      <alignment horizontal="center" vertical="center"/>
    </xf>
    <xf numFmtId="0" fontId="150" fillId="0" borderId="60" xfId="1643" applyFont="1" applyFill="1" applyBorder="1" applyAlignment="1">
      <alignment horizontal="center" vertical="center"/>
    </xf>
    <xf numFmtId="0" fontId="150" fillId="0" borderId="69" xfId="1643" applyFont="1" applyFill="1" applyBorder="1" applyAlignment="1">
      <alignment horizontal="center" vertical="center"/>
    </xf>
    <xf numFmtId="0" fontId="150" fillId="0" borderId="55" xfId="1643" applyFont="1" applyFill="1" applyBorder="1" applyAlignment="1">
      <alignment horizontal="center" vertical="center"/>
    </xf>
    <xf numFmtId="0" fontId="150" fillId="0" borderId="50" xfId="1643" applyFont="1" applyFill="1" applyBorder="1" applyAlignment="1">
      <alignment horizontal="center" vertical="center"/>
    </xf>
    <xf numFmtId="0" fontId="150" fillId="0" borderId="52" xfId="1643" applyFont="1" applyFill="1" applyBorder="1" applyAlignment="1">
      <alignment horizontal="center" vertical="center"/>
    </xf>
    <xf numFmtId="0" fontId="150" fillId="0" borderId="49" xfId="1643" applyFont="1" applyFill="1" applyBorder="1" applyAlignment="1">
      <alignment horizontal="center" vertical="center"/>
    </xf>
    <xf numFmtId="0" fontId="150" fillId="0" borderId="67" xfId="0" applyFont="1" applyFill="1" applyBorder="1" applyAlignment="1">
      <alignment horizontal="left" vertical="center" wrapText="1"/>
    </xf>
    <xf numFmtId="0" fontId="150" fillId="0" borderId="62" xfId="0" applyFont="1" applyFill="1" applyBorder="1" applyAlignment="1">
      <alignment horizontal="left" vertical="center" wrapText="1"/>
    </xf>
    <xf numFmtId="0" fontId="150" fillId="0" borderId="54" xfId="1643" applyFont="1" applyFill="1" applyBorder="1" applyAlignment="1">
      <alignment horizontal="center" vertical="center"/>
    </xf>
    <xf numFmtId="0" fontId="150" fillId="0" borderId="66" xfId="1643" applyFont="1" applyBorder="1" applyAlignment="1">
      <alignment horizontal="left" wrapText="1"/>
    </xf>
    <xf numFmtId="0" fontId="150" fillId="0" borderId="12" xfId="1643" applyFont="1" applyBorder="1" applyAlignment="1">
      <alignment horizontal="left" wrapText="1"/>
    </xf>
    <xf numFmtId="0" fontId="13" fillId="3" borderId="50" xfId="1691" applyNumberFormat="1" applyFont="1" applyFill="1" applyBorder="1" applyAlignment="1">
      <alignment horizontal="center" vertical="center" wrapText="1"/>
    </xf>
    <xf numFmtId="0" fontId="13" fillId="3" borderId="52" xfId="1691" applyNumberFormat="1" applyFont="1" applyFill="1" applyBorder="1" applyAlignment="1">
      <alignment horizontal="center" vertical="center" wrapText="1"/>
    </xf>
    <xf numFmtId="0" fontId="13" fillId="3" borderId="23" xfId="1691" applyNumberFormat="1" applyFont="1" applyFill="1" applyBorder="1" applyAlignment="1">
      <alignment horizontal="center" vertical="center" wrapText="1"/>
    </xf>
    <xf numFmtId="0" fontId="13" fillId="3" borderId="27" xfId="1691" applyNumberFormat="1" applyFont="1" applyFill="1" applyBorder="1" applyAlignment="1">
      <alignment horizontal="center" vertical="center" wrapText="1"/>
    </xf>
    <xf numFmtId="0" fontId="13" fillId="3" borderId="25" xfId="1691" applyNumberFormat="1" applyFont="1" applyFill="1" applyBorder="1" applyAlignment="1">
      <alignment horizontal="center" vertical="center" wrapText="1"/>
    </xf>
    <xf numFmtId="0" fontId="13" fillId="3" borderId="28" xfId="1691" applyNumberFormat="1" applyFont="1" applyFill="1" applyBorder="1" applyAlignment="1">
      <alignment horizontal="center" vertical="center" wrapText="1"/>
    </xf>
    <xf numFmtId="0" fontId="13" fillId="3" borderId="24" xfId="1691" applyNumberFormat="1" applyFont="1" applyFill="1" applyBorder="1" applyAlignment="1">
      <alignment horizontal="center" vertical="center" wrapText="1"/>
    </xf>
    <xf numFmtId="0" fontId="13" fillId="3" borderId="69" xfId="1691" applyNumberFormat="1" applyFont="1" applyFill="1" applyBorder="1" applyAlignment="1">
      <alignment horizontal="center" vertical="center" wrapText="1"/>
    </xf>
    <xf numFmtId="0" fontId="13" fillId="3" borderId="54" xfId="1691" applyNumberFormat="1" applyFont="1" applyFill="1" applyBorder="1" applyAlignment="1">
      <alignment horizontal="center" vertical="center" wrapText="1"/>
    </xf>
    <xf numFmtId="0" fontId="13" fillId="3" borderId="60" xfId="1691" applyNumberFormat="1" applyFont="1" applyFill="1" applyBorder="1" applyAlignment="1">
      <alignment horizontal="center" vertical="center" wrapText="1"/>
    </xf>
    <xf numFmtId="0" fontId="145" fillId="0" borderId="0" xfId="1670" applyFont="1" applyAlignment="1">
      <alignment horizontal="center" wrapText="1"/>
    </xf>
    <xf numFmtId="0" fontId="13" fillId="3" borderId="70" xfId="1691" applyNumberFormat="1" applyFont="1" applyFill="1" applyBorder="1" applyAlignment="1">
      <alignment horizontal="center" vertical="center" wrapText="1"/>
    </xf>
    <xf numFmtId="0" fontId="13" fillId="3" borderId="71" xfId="1691" applyNumberFormat="1" applyFont="1" applyFill="1" applyBorder="1" applyAlignment="1">
      <alignment horizontal="center" vertical="center" wrapText="1"/>
    </xf>
    <xf numFmtId="0" fontId="13" fillId="3" borderId="75" xfId="1691" applyNumberFormat="1" applyFont="1" applyFill="1" applyBorder="1" applyAlignment="1">
      <alignment horizontal="center" vertical="center" wrapText="1"/>
    </xf>
    <xf numFmtId="0" fontId="13" fillId="3" borderId="1" xfId="1691" applyNumberFormat="1" applyFont="1" applyFill="1" applyBorder="1" applyAlignment="1">
      <alignment horizontal="center" vertical="center" wrapText="1"/>
    </xf>
    <xf numFmtId="0" fontId="13" fillId="3" borderId="3" xfId="1691" applyNumberFormat="1" applyFont="1" applyFill="1" applyBorder="1" applyAlignment="1">
      <alignment horizontal="center" vertical="center" wrapText="1"/>
    </xf>
    <xf numFmtId="0" fontId="13" fillId="3" borderId="4" xfId="1691" applyNumberFormat="1" applyFont="1" applyFill="1" applyBorder="1" applyAlignment="1">
      <alignment horizontal="center" vertical="center" wrapText="1"/>
    </xf>
    <xf numFmtId="0" fontId="13" fillId="3" borderId="19" xfId="1691" applyNumberFormat="1" applyFont="1" applyFill="1" applyBorder="1" applyAlignment="1">
      <alignment horizontal="center" vertical="center" wrapText="1"/>
    </xf>
    <xf numFmtId="0" fontId="13" fillId="3" borderId="20" xfId="1691" applyNumberFormat="1" applyFont="1" applyFill="1" applyBorder="1" applyAlignment="1">
      <alignment horizontal="center" vertical="center" wrapText="1"/>
    </xf>
    <xf numFmtId="0" fontId="13" fillId="3" borderId="22" xfId="1691" applyNumberFormat="1" applyFont="1" applyFill="1" applyBorder="1" applyAlignment="1">
      <alignment horizontal="center" vertical="center" wrapText="1"/>
    </xf>
    <xf numFmtId="0" fontId="13" fillId="3" borderId="49" xfId="1691" applyNumberFormat="1" applyFont="1" applyFill="1" applyBorder="1" applyAlignment="1">
      <alignment horizontal="center" vertical="center" wrapText="1"/>
    </xf>
    <xf numFmtId="0" fontId="13" fillId="3" borderId="26" xfId="1691" applyNumberFormat="1" applyFont="1" applyFill="1" applyBorder="1" applyAlignment="1">
      <alignment horizontal="center" vertical="center" wrapText="1"/>
    </xf>
    <xf numFmtId="0" fontId="13" fillId="3" borderId="68" xfId="1691" applyNumberFormat="1" applyFont="1" applyFill="1" applyBorder="1" applyAlignment="1">
      <alignment horizontal="center" vertical="center" wrapText="1"/>
    </xf>
    <xf numFmtId="0" fontId="13" fillId="3" borderId="11" xfId="1691" applyNumberFormat="1" applyFont="1" applyFill="1" applyBorder="1" applyAlignment="1">
      <alignment horizontal="center" vertical="center" wrapText="1"/>
    </xf>
    <xf numFmtId="0" fontId="13" fillId="3" borderId="2" xfId="1691" applyFont="1" applyFill="1" applyBorder="1" applyAlignment="1">
      <alignment horizontal="center" vertical="center" wrapText="1"/>
    </xf>
    <xf numFmtId="0" fontId="13" fillId="3" borderId="8" xfId="1691" applyFont="1" applyFill="1" applyBorder="1" applyAlignment="1">
      <alignment horizontal="center" vertical="center" wrapText="1"/>
    </xf>
    <xf numFmtId="0" fontId="13" fillId="3" borderId="14" xfId="1691" applyFont="1" applyFill="1" applyBorder="1" applyAlignment="1">
      <alignment horizontal="center" vertical="center" wrapText="1"/>
    </xf>
    <xf numFmtId="0" fontId="13" fillId="3" borderId="15" xfId="1691" applyNumberFormat="1" applyFont="1" applyFill="1" applyBorder="1" applyAlignment="1">
      <alignment horizontal="center" vertical="center" wrapText="1"/>
    </xf>
    <xf numFmtId="0" fontId="13" fillId="3" borderId="5" xfId="1691" applyNumberFormat="1" applyFont="1" applyFill="1" applyBorder="1" applyAlignment="1">
      <alignment horizontal="center" vertical="center" wrapText="1"/>
    </xf>
    <xf numFmtId="0" fontId="13" fillId="3" borderId="6" xfId="1691" applyNumberFormat="1" applyFont="1" applyFill="1" applyBorder="1" applyAlignment="1">
      <alignment horizontal="center" vertical="center" wrapText="1"/>
    </xf>
  </cellXfs>
  <cellStyles count="2130">
    <cellStyle name=" 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OREP.KU.2011.MONTHLY.11(v1.4)_UPDATE.BALANCE.WARM.2012YEAR.TO.1.1" xfId="19"/>
    <cellStyle name="_Model_RAB Мой 2_OREP.KU.2011.MONTHLY.11(v1.4)_UPDATE.CALC.WARM.2012YEAR.TO.1.1" xfId="20"/>
    <cellStyle name="_Model_RAB Мой 2_UPDATE.BALANCE.WARM.2012YEAR.TO.1.1" xfId="21"/>
    <cellStyle name="_Model_RAB Мой 2_UPDATE.CALC.WARM.2012YEAR.TO.1.1" xfId="22"/>
    <cellStyle name="_Model_RAB Мой 2_UPDATE.MONITORING.OS.EE.2.02.TO.1.3.64" xfId="23"/>
    <cellStyle name="_Model_RAB Мой 2_UPDATE.OREP.KU.2011.MONTHLY.02.TO.1.2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2.0)" xfId="28"/>
    <cellStyle name="_Model_RAB Мой_46T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3)_46TE.2011(v1.0)" xfId="39"/>
    <cellStyle name="_Model_RAB Мой_NADB.JNVLS.APTEKA.2011(v1.3.3)_INDEX.STATION.2012(v1.0)_" xfId="40"/>
    <cellStyle name="_Model_RAB Мой_NADB.JNVLS.APTEKA.2011(v1.3.3)_INDEX.STATION.2012(v2.0)" xfId="41"/>
    <cellStyle name="_Model_RAB Мой_NADB.JNVLS.APTEKA.2011(v1.3.4)" xfId="42"/>
    <cellStyle name="_Model_RAB Мой_NADB.JNVLS.APTEKA.2011(v1.3.4)_46TE.2011(v1.0)" xfId="43"/>
    <cellStyle name="_Model_RAB Мой_NADB.JNVLS.APTEKA.2011(v1.3.4)_INDEX.STATION.2012(v1.0)_" xfId="44"/>
    <cellStyle name="_Model_RAB Мой_NADB.JNVLS.APTEKA.2011(v1.3.4)_INDEX.STATION.2012(v2.0)" xfId="45"/>
    <cellStyle name="_Model_RAB Мой_PREDEL.JKH.UTV.2011(v1.0.1)" xfId="46"/>
    <cellStyle name="_Model_RAB Мой_PREDEL.JKH.UTV.2011(v1.0.1)_46TE.2011(v1.0)" xfId="47"/>
    <cellStyle name="_Model_RAB Мой_PREDEL.JKH.UTV.2011(v1.0.1)_INDEX.STATION.2012(v1.0)_" xfId="48"/>
    <cellStyle name="_Model_RAB Мой_PREDEL.JKH.UTV.2011(v1.0.1)_INDEX.STATION.2012(v2.0)" xfId="49"/>
    <cellStyle name="_Model_RAB Мой_TEHSHEET" xfId="50"/>
    <cellStyle name="_Model_RAB Мой_TEST.TEMPLATE" xfId="51"/>
    <cellStyle name="_Model_RAB Мой_UPDATE.46EE.2011.TO.1.1" xfId="52"/>
    <cellStyle name="_Model_RAB Мой_UPDATE.46TE.2011.TO.1.1" xfId="53"/>
    <cellStyle name="_Model_RAB Мой_UPDATE.46TE.2011.TO.1.2" xfId="54"/>
    <cellStyle name="_Model_RAB Мой_UPDATE.BALANCE.WARM.2011YEAR.TO.1.1" xfId="55"/>
    <cellStyle name="_Model_RAB Мой_UPDATE.BALANCE.WARM.2011YEAR.TO.1.1_46TE.2011(v1.0)" xfId="56"/>
    <cellStyle name="_Model_RAB Мой_UPDATE.BALANCE.WARM.2011YEAR.TO.1.1_INDEX.STATION.2012(v1.0)_" xfId="57"/>
    <cellStyle name="_Model_RAB Мой_UPDATE.BALANCE.WARM.2011YEAR.TO.1.1_INDEX.STATION.2012(v2.0)" xfId="58"/>
    <cellStyle name="_Model_RAB Мой_UPDATE.BALANCE.WARM.2011YEAR.TO.1.1_OREP.KU.2011.MONTHLY.02(v1.1)" xfId="59"/>
    <cellStyle name="_Model_RAB Мой_UPDATE.BALANCE.WARM.2011YEAR.TO.1.2" xfId="60"/>
    <cellStyle name="_Model_RAB Мой_UPDATE.BALANCE.WARM.2011YEAR.TO.1.4.64" xfId="61"/>
    <cellStyle name="_Model_RAB Мой_UPDATE.BALANCE.WARM.2011YEAR.TO.1.5.64" xfId="62"/>
    <cellStyle name="_Model_RAB Мой_UPDATE.MONITORING.OS.EE.2.02.TO.1.3.64" xfId="63"/>
    <cellStyle name="_Model_RAB_MRSK_svod" xfId="64"/>
    <cellStyle name="_Model_RAB_MRSK_svod 2" xfId="65"/>
    <cellStyle name="_Model_RAB_MRSK_svod 2_OREP.KU.2011.MONTHLY.02(v0.1)" xfId="66"/>
    <cellStyle name="_Model_RAB_MRSK_svod 2_OREP.KU.2011.MONTHLY.02(v0.4)" xfId="67"/>
    <cellStyle name="_Model_RAB_MRSK_svod 2_OREP.KU.2011.MONTHLY.11(v1.4)" xfId="68"/>
    <cellStyle name="_Model_RAB_MRSK_svod 2_OREP.KU.2011.MONTHLY.11(v1.4)_UPDATE.BALANCE.WARM.2012YEAR.TO.1.1" xfId="69"/>
    <cellStyle name="_Model_RAB_MRSK_svod 2_OREP.KU.2011.MONTHLY.11(v1.4)_UPDATE.CALC.WARM.2012YEAR.TO.1.1" xfId="70"/>
    <cellStyle name="_Model_RAB_MRSK_svod 2_UPDATE.BALANCE.WARM.2012YEAR.TO.1.1" xfId="71"/>
    <cellStyle name="_Model_RAB_MRSK_svod 2_UPDATE.CALC.WARM.2012YEAR.TO.1.1" xfId="72"/>
    <cellStyle name="_Model_RAB_MRSK_svod 2_UPDATE.MONITORING.OS.EE.2.02.TO.1.3.64" xfId="73"/>
    <cellStyle name="_Model_RAB_MRSK_svod 2_UPDATE.OREP.KU.2011.MONTHLY.02.TO.1.2" xfId="74"/>
    <cellStyle name="_Model_RAB_MRSK_svod_46EE.2011(v1.0)" xfId="75"/>
    <cellStyle name="_Model_RAB_MRSK_svod_46EE.2011(v1.0)_46TE.2011(v1.0)" xfId="76"/>
    <cellStyle name="_Model_RAB_MRSK_svod_46EE.2011(v1.0)_INDEX.STATION.2012(v1.0)_" xfId="77"/>
    <cellStyle name="_Model_RAB_MRSK_svod_46EE.2011(v1.0)_INDEX.STATION.2012(v2.0)" xfId="78"/>
    <cellStyle name="_Model_RAB_MRSK_svod_46TE.2011(v1.0)" xfId="79"/>
    <cellStyle name="_Model_RAB_MRSK_svod_ARMRAZR" xfId="80"/>
    <cellStyle name="_Model_RAB_MRSK_svod_BALANCE.WARM.2011YEAR.NEW.UPDATE.SCHEME" xfId="81"/>
    <cellStyle name="_Model_RAB_MRSK_svod_EE.2REK.P2011.4.78(v0.3)" xfId="82"/>
    <cellStyle name="_Model_RAB_MRSK_svod_INVEST.EE.PLAN.4.78(v0.1)" xfId="83"/>
    <cellStyle name="_Model_RAB_MRSK_svod_INVEST.EE.PLAN.4.78(v0.3)" xfId="84"/>
    <cellStyle name="_Model_RAB_MRSK_svod_INVEST.PLAN.4.78(v0.1)" xfId="85"/>
    <cellStyle name="_Model_RAB_MRSK_svod_INVEST.WARM.PLAN.4.78(v0.1)" xfId="86"/>
    <cellStyle name="_Model_RAB_MRSK_svod_INVEST_WARM_PLAN" xfId="87"/>
    <cellStyle name="_Model_RAB_MRSK_svod_NADB.JNVLS.APTEKA.2011(v1.3.3)" xfId="88"/>
    <cellStyle name="_Model_RAB_MRSK_svod_NADB.JNVLS.APTEKA.2011(v1.3.3)_46TE.2011(v1.0)" xfId="89"/>
    <cellStyle name="_Model_RAB_MRSK_svod_NADB.JNVLS.APTEKA.2011(v1.3.3)_INDEX.STATION.2012(v1.0)_" xfId="90"/>
    <cellStyle name="_Model_RAB_MRSK_svod_NADB.JNVLS.APTEKA.2011(v1.3.3)_INDEX.STATION.2012(v2.0)" xfId="91"/>
    <cellStyle name="_Model_RAB_MRSK_svod_NADB.JNVLS.APTEKA.2011(v1.3.4)" xfId="92"/>
    <cellStyle name="_Model_RAB_MRSK_svod_NADB.JNVLS.APTEKA.2011(v1.3.4)_46TE.2011(v1.0)" xfId="93"/>
    <cellStyle name="_Model_RAB_MRSK_svod_NADB.JNVLS.APTEKA.2011(v1.3.4)_INDEX.STATION.2012(v1.0)_" xfId="94"/>
    <cellStyle name="_Model_RAB_MRSK_svod_NADB.JNVLS.APTEKA.2011(v1.3.4)_INDEX.STATION.2012(v2.0)" xfId="95"/>
    <cellStyle name="_Model_RAB_MRSK_svod_PREDEL.JKH.UTV.2011(v1.0.1)" xfId="96"/>
    <cellStyle name="_Model_RAB_MRSK_svod_PREDEL.JKH.UTV.2011(v1.0.1)_46TE.2011(v1.0)" xfId="97"/>
    <cellStyle name="_Model_RAB_MRSK_svod_PREDEL.JKH.UTV.2011(v1.0.1)_INDEX.STATION.2012(v1.0)_" xfId="98"/>
    <cellStyle name="_Model_RAB_MRSK_svod_PREDEL.JKH.UTV.2011(v1.0.1)_INDEX.STATION.2012(v2.0)" xfId="99"/>
    <cellStyle name="_Model_RAB_MRSK_svod_TEHSHEET" xfId="100"/>
    <cellStyle name="_Model_RAB_MRSK_svod_TEST.TEMPLATE" xfId="101"/>
    <cellStyle name="_Model_RAB_MRSK_svod_UPDATE.46EE.2011.TO.1.1" xfId="102"/>
    <cellStyle name="_Model_RAB_MRSK_svod_UPDATE.46TE.2011.TO.1.1" xfId="103"/>
    <cellStyle name="_Model_RAB_MRSK_svod_UPDATE.46TE.2011.TO.1.2" xfId="104"/>
    <cellStyle name="_Model_RAB_MRSK_svod_UPDATE.BALANCE.WARM.2011YEAR.TO.1.1" xfId="105"/>
    <cellStyle name="_Model_RAB_MRSK_svod_UPDATE.BALANCE.WARM.2011YEAR.TO.1.1_46TE.2011(v1.0)" xfId="106"/>
    <cellStyle name="_Model_RAB_MRSK_svod_UPDATE.BALANCE.WARM.2011YEAR.TO.1.1_INDEX.STATION.2012(v1.0)_" xfId="107"/>
    <cellStyle name="_Model_RAB_MRSK_svod_UPDATE.BALANCE.WARM.2011YEAR.TO.1.1_INDEX.STATION.2012(v2.0)" xfId="108"/>
    <cellStyle name="_Model_RAB_MRSK_svod_UPDATE.BALANCE.WARM.2011YEAR.TO.1.1_OREP.KU.2011.MONTHLY.02(v1.1)" xfId="109"/>
    <cellStyle name="_Model_RAB_MRSK_svod_UPDATE.BALANCE.WARM.2011YEAR.TO.1.2" xfId="110"/>
    <cellStyle name="_Model_RAB_MRSK_svod_UPDATE.BALANCE.WARM.2011YEAR.TO.1.4.64" xfId="111"/>
    <cellStyle name="_Model_RAB_MRSK_svod_UPDATE.BALANCE.WARM.2011YEAR.TO.1.5.64" xfId="112"/>
    <cellStyle name="_Model_RAB_MRSK_svod_UPDATE.MONITORING.OS.EE.2.02.TO.1.3.64" xfId="113"/>
    <cellStyle name="_Plug" xfId="114"/>
    <cellStyle name="_Бюджет2006_ПОКАЗАТЕЛИ СВОДНЫЕ" xfId="115"/>
    <cellStyle name="_ВО ОП ТЭС-ОТ- 2007" xfId="116"/>
    <cellStyle name="_ВФ ОАО ТЭС-ОТ- 2009" xfId="117"/>
    <cellStyle name="_выручка по присоединениям2" xfId="118"/>
    <cellStyle name="_Договор аренды ЯЭ с разбивкой" xfId="119"/>
    <cellStyle name="_Защита ФЗП" xfId="120"/>
    <cellStyle name="_Исходные данные для модели" xfId="121"/>
    <cellStyle name="_Консолидация-2008-проект-new" xfId="122"/>
    <cellStyle name="_МОДЕЛЬ_1 (2)" xfId="123"/>
    <cellStyle name="_МОДЕЛЬ_1 (2) 2" xfId="124"/>
    <cellStyle name="_МОДЕЛЬ_1 (2) 2_OREP.KU.2011.MONTHLY.02(v0.1)" xfId="125"/>
    <cellStyle name="_МОДЕЛЬ_1 (2) 2_OREP.KU.2011.MONTHLY.02(v0.4)" xfId="126"/>
    <cellStyle name="_МОДЕЛЬ_1 (2) 2_OREP.KU.2011.MONTHLY.11(v1.4)" xfId="127"/>
    <cellStyle name="_МОДЕЛЬ_1 (2) 2_OREP.KU.2011.MONTHLY.11(v1.4)_UPDATE.BALANCE.WARM.2012YEAR.TO.1.1" xfId="128"/>
    <cellStyle name="_МОДЕЛЬ_1 (2) 2_OREP.KU.2011.MONTHLY.11(v1.4)_UPDATE.CALC.WARM.2012YEAR.TO.1.1" xfId="129"/>
    <cellStyle name="_МОДЕЛЬ_1 (2) 2_UPDATE.BALANCE.WARM.2012YEAR.TO.1.1" xfId="130"/>
    <cellStyle name="_МОДЕЛЬ_1 (2) 2_UPDATE.CALC.WARM.2012YEAR.TO.1.1" xfId="131"/>
    <cellStyle name="_МОДЕЛЬ_1 (2) 2_UPDATE.MONITORING.OS.EE.2.02.TO.1.3.64" xfId="132"/>
    <cellStyle name="_МОДЕЛЬ_1 (2) 2_UPDATE.OREP.KU.2011.MONTHLY.02.TO.1.2" xfId="133"/>
    <cellStyle name="_МОДЕЛЬ_1 (2)_46EE.2011(v1.0)" xfId="134"/>
    <cellStyle name="_МОДЕЛЬ_1 (2)_46EE.2011(v1.0)_46TE.2011(v1.0)" xfId="135"/>
    <cellStyle name="_МОДЕЛЬ_1 (2)_46EE.2011(v1.0)_INDEX.STATION.2012(v1.0)_" xfId="136"/>
    <cellStyle name="_МОДЕЛЬ_1 (2)_46EE.2011(v1.0)_INDEX.STATION.2012(v2.0)" xfId="137"/>
    <cellStyle name="_МОДЕЛЬ_1 (2)_46TE.2011(v1.0)" xfId="138"/>
    <cellStyle name="_МОДЕЛЬ_1 (2)_ARMRAZR" xfId="139"/>
    <cellStyle name="_МОДЕЛЬ_1 (2)_BALANCE.WARM.2011YEAR.NEW.UPDATE.SCHEME" xfId="140"/>
    <cellStyle name="_МОДЕЛЬ_1 (2)_EE.2REK.P2011.4.78(v0.3)" xfId="141"/>
    <cellStyle name="_МОДЕЛЬ_1 (2)_INVEST.EE.PLAN.4.78(v0.1)" xfId="142"/>
    <cellStyle name="_МОДЕЛЬ_1 (2)_INVEST.EE.PLAN.4.78(v0.3)" xfId="143"/>
    <cellStyle name="_МОДЕЛЬ_1 (2)_INVEST.PLAN.4.78(v0.1)" xfId="144"/>
    <cellStyle name="_МОДЕЛЬ_1 (2)_INVEST.WARM.PLAN.4.78(v0.1)" xfId="145"/>
    <cellStyle name="_МОДЕЛЬ_1 (2)_INVEST_WARM_PLAN" xfId="146"/>
    <cellStyle name="_МОДЕЛЬ_1 (2)_NADB.JNVLS.APTEKA.2011(v1.3.3)" xfId="147"/>
    <cellStyle name="_МОДЕЛЬ_1 (2)_NADB.JNVLS.APTEKA.2011(v1.3.3)_46TE.2011(v1.0)" xfId="148"/>
    <cellStyle name="_МОДЕЛЬ_1 (2)_NADB.JNVLS.APTEKA.2011(v1.3.3)_INDEX.STATION.2012(v1.0)_" xfId="149"/>
    <cellStyle name="_МОДЕЛЬ_1 (2)_NADB.JNVLS.APTEKA.2011(v1.3.3)_INDEX.STATION.2012(v2.0)" xfId="150"/>
    <cellStyle name="_МОДЕЛЬ_1 (2)_NADB.JNVLS.APTEKA.2011(v1.3.4)" xfId="151"/>
    <cellStyle name="_МОДЕЛЬ_1 (2)_NADB.JNVLS.APTEKA.2011(v1.3.4)_46TE.2011(v1.0)" xfId="152"/>
    <cellStyle name="_МОДЕЛЬ_1 (2)_NADB.JNVLS.APTEKA.2011(v1.3.4)_INDEX.STATION.2012(v1.0)_" xfId="153"/>
    <cellStyle name="_МОДЕЛЬ_1 (2)_NADB.JNVLS.APTEKA.2011(v1.3.4)_INDEX.STATION.2012(v2.0)" xfId="154"/>
    <cellStyle name="_МОДЕЛЬ_1 (2)_PREDEL.JKH.UTV.2011(v1.0.1)" xfId="155"/>
    <cellStyle name="_МОДЕЛЬ_1 (2)_PREDEL.JKH.UTV.2011(v1.0.1)_46TE.2011(v1.0)" xfId="156"/>
    <cellStyle name="_МОДЕЛЬ_1 (2)_PREDEL.JKH.UTV.2011(v1.0.1)_INDEX.STATION.2012(v1.0)_" xfId="157"/>
    <cellStyle name="_МОДЕЛЬ_1 (2)_PREDEL.JKH.UTV.2011(v1.0.1)_INDEX.STATION.2012(v2.0)" xfId="158"/>
    <cellStyle name="_МОДЕЛЬ_1 (2)_TEHSHEET" xfId="159"/>
    <cellStyle name="_МОДЕЛЬ_1 (2)_TEST.TEMPLATE" xfId="160"/>
    <cellStyle name="_МОДЕЛЬ_1 (2)_UPDATE.46EE.2011.TO.1.1" xfId="161"/>
    <cellStyle name="_МОДЕЛЬ_1 (2)_UPDATE.46TE.2011.TO.1.1" xfId="162"/>
    <cellStyle name="_МОДЕЛЬ_1 (2)_UPDATE.46TE.2011.TO.1.2" xfId="163"/>
    <cellStyle name="_МОДЕЛЬ_1 (2)_UPDATE.BALANCE.WARM.2011YEAR.TO.1.1" xfId="164"/>
    <cellStyle name="_МОДЕЛЬ_1 (2)_UPDATE.BALANCE.WARM.2011YEAR.TO.1.1_46TE.2011(v1.0)" xfId="165"/>
    <cellStyle name="_МОДЕЛЬ_1 (2)_UPDATE.BALANCE.WARM.2011YEAR.TO.1.1_INDEX.STATION.2012(v1.0)_" xfId="166"/>
    <cellStyle name="_МОДЕЛЬ_1 (2)_UPDATE.BALANCE.WARM.2011YEAR.TO.1.1_INDEX.STATION.2012(v2.0)" xfId="167"/>
    <cellStyle name="_МОДЕЛЬ_1 (2)_UPDATE.BALANCE.WARM.2011YEAR.TO.1.1_OREP.KU.2011.MONTHLY.02(v1.1)" xfId="168"/>
    <cellStyle name="_МОДЕЛЬ_1 (2)_UPDATE.BALANCE.WARM.2011YEAR.TO.1.2" xfId="169"/>
    <cellStyle name="_МОДЕЛЬ_1 (2)_UPDATE.BALANCE.WARM.2011YEAR.TO.1.4.64" xfId="170"/>
    <cellStyle name="_МОДЕЛЬ_1 (2)_UPDATE.BALANCE.WARM.2011YEAR.TO.1.5.64" xfId="171"/>
    <cellStyle name="_МОДЕЛЬ_1 (2)_UPDATE.MONITORING.OS.EE.2.02.TO.1.3.64" xfId="172"/>
    <cellStyle name="_НВВ 2009 постатейно свод по филиалам_09_02_09" xfId="173"/>
    <cellStyle name="_НВВ 2009 постатейно свод по филиалам_для Валентина" xfId="174"/>
    <cellStyle name="_Омск" xfId="175"/>
    <cellStyle name="_ОТ ИД 2009" xfId="176"/>
    <cellStyle name="_пр 5 тариф RAB" xfId="177"/>
    <cellStyle name="_пр 5 тариф RAB 2" xfId="178"/>
    <cellStyle name="_пр 5 тариф RAB 2_OREP.KU.2011.MONTHLY.02(v0.1)" xfId="179"/>
    <cellStyle name="_пр 5 тариф RAB 2_OREP.KU.2011.MONTHLY.02(v0.4)" xfId="180"/>
    <cellStyle name="_пр 5 тариф RAB 2_OREP.KU.2011.MONTHLY.11(v1.4)" xfId="181"/>
    <cellStyle name="_пр 5 тариф RAB 2_OREP.KU.2011.MONTHLY.11(v1.4)_UPDATE.BALANCE.WARM.2012YEAR.TO.1.1" xfId="182"/>
    <cellStyle name="_пр 5 тариф RAB 2_OREP.KU.2011.MONTHLY.11(v1.4)_UPDATE.CALC.WARM.2012YEAR.TO.1.1" xfId="183"/>
    <cellStyle name="_пр 5 тариф RAB 2_UPDATE.BALANCE.WARM.2012YEAR.TO.1.1" xfId="184"/>
    <cellStyle name="_пр 5 тариф RAB 2_UPDATE.CALC.WARM.2012YEAR.TO.1.1" xfId="185"/>
    <cellStyle name="_пр 5 тариф RAB 2_UPDATE.MONITORING.OS.EE.2.02.TO.1.3.64" xfId="186"/>
    <cellStyle name="_пр 5 тариф RAB 2_UPDATE.OREP.KU.2011.MONTHLY.02.TO.1.2" xfId="187"/>
    <cellStyle name="_пр 5 тариф RAB_46EE.2011(v1.0)" xfId="188"/>
    <cellStyle name="_пр 5 тариф RAB_46EE.2011(v1.0)_46TE.2011(v1.0)" xfId="189"/>
    <cellStyle name="_пр 5 тариф RAB_46EE.2011(v1.0)_INDEX.STATION.2012(v1.0)_" xfId="190"/>
    <cellStyle name="_пр 5 тариф RAB_46EE.2011(v1.0)_INDEX.STATION.2012(v2.0)" xfId="191"/>
    <cellStyle name="_пр 5 тариф RAB_46TE.2011(v1.0)" xfId="192"/>
    <cellStyle name="_пр 5 тариф RAB_ARMRAZR" xfId="193"/>
    <cellStyle name="_пр 5 тариф RAB_BALANCE.WARM.2011YEAR.NEW.UPDATE.SCHEME" xfId="194"/>
    <cellStyle name="_пр 5 тариф RAB_EE.2REK.P2011.4.78(v0.3)" xfId="195"/>
    <cellStyle name="_пр 5 тариф RAB_INVEST.EE.PLAN.4.78(v0.1)" xfId="196"/>
    <cellStyle name="_пр 5 тариф RAB_INVEST.EE.PLAN.4.78(v0.3)" xfId="197"/>
    <cellStyle name="_пр 5 тариф RAB_INVEST.PLAN.4.78(v0.1)" xfId="198"/>
    <cellStyle name="_пр 5 тариф RAB_INVEST.WARM.PLAN.4.78(v0.1)" xfId="199"/>
    <cellStyle name="_пр 5 тариф RAB_INVEST_WARM_PLAN" xfId="200"/>
    <cellStyle name="_пр 5 тариф RAB_NADB.JNVLS.APTEKA.2011(v1.3.3)" xfId="201"/>
    <cellStyle name="_пр 5 тариф RAB_NADB.JNVLS.APTEKA.2011(v1.3.3)_46TE.2011(v1.0)" xfId="202"/>
    <cellStyle name="_пр 5 тариф RAB_NADB.JNVLS.APTEKA.2011(v1.3.3)_INDEX.STATION.2012(v1.0)_" xfId="203"/>
    <cellStyle name="_пр 5 тариф RAB_NADB.JNVLS.APTEKA.2011(v1.3.3)_INDEX.STATION.2012(v2.0)" xfId="204"/>
    <cellStyle name="_пр 5 тариф RAB_NADB.JNVLS.APTEKA.2011(v1.3.4)" xfId="205"/>
    <cellStyle name="_пр 5 тариф RAB_NADB.JNVLS.APTEKA.2011(v1.3.4)_46TE.2011(v1.0)" xfId="206"/>
    <cellStyle name="_пр 5 тариф RAB_NADB.JNVLS.APTEKA.2011(v1.3.4)_INDEX.STATION.2012(v1.0)_" xfId="207"/>
    <cellStyle name="_пр 5 тариф RAB_NADB.JNVLS.APTEKA.2011(v1.3.4)_INDEX.STATION.2012(v2.0)" xfId="208"/>
    <cellStyle name="_пр 5 тариф RAB_PREDEL.JKH.UTV.2011(v1.0.1)" xfId="209"/>
    <cellStyle name="_пр 5 тариф RAB_PREDEL.JKH.UTV.2011(v1.0.1)_46TE.2011(v1.0)" xfId="210"/>
    <cellStyle name="_пр 5 тариф RAB_PREDEL.JKH.UTV.2011(v1.0.1)_INDEX.STATION.2012(v1.0)_" xfId="211"/>
    <cellStyle name="_пр 5 тариф RAB_PREDEL.JKH.UTV.2011(v1.0.1)_INDEX.STATION.2012(v2.0)" xfId="212"/>
    <cellStyle name="_пр 5 тариф RAB_TEHSHEET" xfId="213"/>
    <cellStyle name="_пр 5 тариф RAB_TEST.TEMPLATE" xfId="214"/>
    <cellStyle name="_пр 5 тариф RAB_UPDATE.46EE.2011.TO.1.1" xfId="215"/>
    <cellStyle name="_пр 5 тариф RAB_UPDATE.46TE.2011.TO.1.1" xfId="216"/>
    <cellStyle name="_пр 5 тариф RAB_UPDATE.46TE.2011.TO.1.2" xfId="217"/>
    <cellStyle name="_пр 5 тариф RAB_UPDATE.BALANCE.WARM.2011YEAR.TO.1.1" xfId="218"/>
    <cellStyle name="_пр 5 тариф RAB_UPDATE.BALANCE.WARM.2011YEAR.TO.1.1_46TE.2011(v1.0)" xfId="219"/>
    <cellStyle name="_пр 5 тариф RAB_UPDATE.BALANCE.WARM.2011YEAR.TO.1.1_INDEX.STATION.2012(v1.0)_" xfId="220"/>
    <cellStyle name="_пр 5 тариф RAB_UPDATE.BALANCE.WARM.2011YEAR.TO.1.1_INDEX.STATION.2012(v2.0)" xfId="221"/>
    <cellStyle name="_пр 5 тариф RAB_UPDATE.BALANCE.WARM.2011YEAR.TO.1.1_OREP.KU.2011.MONTHLY.02(v1.1)" xfId="222"/>
    <cellStyle name="_пр 5 тариф RAB_UPDATE.BALANCE.WARM.2011YEAR.TO.1.2" xfId="223"/>
    <cellStyle name="_пр 5 тариф RAB_UPDATE.BALANCE.WARM.2011YEAR.TO.1.4.64" xfId="224"/>
    <cellStyle name="_пр 5 тариф RAB_UPDATE.BALANCE.WARM.2011YEAR.TO.1.5.64" xfId="225"/>
    <cellStyle name="_пр 5 тариф RAB_UPDATE.MONITORING.OS.EE.2.02.TO.1.3.64" xfId="226"/>
    <cellStyle name="_Предожение _ДБП_2009 г ( согласованные БП)  (2)" xfId="227"/>
    <cellStyle name="_Приложение 2 0806 факт" xfId="228"/>
    <cellStyle name="_Приложение МТС-3-КС" xfId="229"/>
    <cellStyle name="_Приложение-МТС--2-1" xfId="230"/>
    <cellStyle name="_Расчет RAB_22072008" xfId="231"/>
    <cellStyle name="_Расчет RAB_22072008 2" xfId="232"/>
    <cellStyle name="_Расчет RAB_22072008 2_OREP.KU.2011.MONTHLY.02(v0.1)" xfId="233"/>
    <cellStyle name="_Расчет RAB_22072008 2_OREP.KU.2011.MONTHLY.02(v0.4)" xfId="234"/>
    <cellStyle name="_Расчет RAB_22072008 2_OREP.KU.2011.MONTHLY.11(v1.4)" xfId="235"/>
    <cellStyle name="_Расчет RAB_22072008 2_OREP.KU.2011.MONTHLY.11(v1.4)_UPDATE.BALANCE.WARM.2012YEAR.TO.1.1" xfId="236"/>
    <cellStyle name="_Расчет RAB_22072008 2_OREP.KU.2011.MONTHLY.11(v1.4)_UPDATE.CALC.WARM.2012YEAR.TO.1.1" xfId="237"/>
    <cellStyle name="_Расчет RAB_22072008 2_UPDATE.BALANCE.WARM.2012YEAR.TO.1.1" xfId="238"/>
    <cellStyle name="_Расчет RAB_22072008 2_UPDATE.CALC.WARM.2012YEAR.TO.1.1" xfId="239"/>
    <cellStyle name="_Расчет RAB_22072008 2_UPDATE.MONITORING.OS.EE.2.02.TO.1.3.64" xfId="240"/>
    <cellStyle name="_Расчет RAB_22072008 2_UPDATE.OREP.KU.2011.MONTHLY.02.TO.1.2" xfId="241"/>
    <cellStyle name="_Расчет RAB_22072008_46EE.2011(v1.0)" xfId="242"/>
    <cellStyle name="_Расчет RAB_22072008_46EE.2011(v1.0)_46TE.2011(v1.0)" xfId="243"/>
    <cellStyle name="_Расчет RAB_22072008_46EE.2011(v1.0)_INDEX.STATION.2012(v1.0)_" xfId="244"/>
    <cellStyle name="_Расчет RAB_22072008_46EE.2011(v1.0)_INDEX.STATION.2012(v2.0)" xfId="245"/>
    <cellStyle name="_Расчет RAB_22072008_46TE.2011(v1.0)" xfId="246"/>
    <cellStyle name="_Расчет RAB_22072008_ARMRAZR" xfId="247"/>
    <cellStyle name="_Расчет RAB_22072008_BALANCE.WARM.2011YEAR.NEW.UPDATE.SCHEME" xfId="248"/>
    <cellStyle name="_Расчет RAB_22072008_EE.2REK.P2011.4.78(v0.3)" xfId="249"/>
    <cellStyle name="_Расчет RAB_22072008_INVEST.EE.PLAN.4.78(v0.1)" xfId="250"/>
    <cellStyle name="_Расчет RAB_22072008_INVEST.EE.PLAN.4.78(v0.3)" xfId="251"/>
    <cellStyle name="_Расчет RAB_22072008_INVEST.PLAN.4.78(v0.1)" xfId="252"/>
    <cellStyle name="_Расчет RAB_22072008_INVEST.WARM.PLAN.4.78(v0.1)" xfId="253"/>
    <cellStyle name="_Расчет RAB_22072008_INVEST_WARM_PLAN" xfId="254"/>
    <cellStyle name="_Расчет RAB_22072008_NADB.JNVLS.APTEKA.2011(v1.3.3)" xfId="255"/>
    <cellStyle name="_Расчет RAB_22072008_NADB.JNVLS.APTEKA.2011(v1.3.3)_46TE.2011(v1.0)" xfId="256"/>
    <cellStyle name="_Расчет RAB_22072008_NADB.JNVLS.APTEKA.2011(v1.3.3)_INDEX.STATION.2012(v1.0)_" xfId="257"/>
    <cellStyle name="_Расчет RAB_22072008_NADB.JNVLS.APTEKA.2011(v1.3.3)_INDEX.STATION.2012(v2.0)" xfId="258"/>
    <cellStyle name="_Расчет RAB_22072008_NADB.JNVLS.APTEKA.2011(v1.3.4)" xfId="259"/>
    <cellStyle name="_Расчет RAB_22072008_NADB.JNVLS.APTEKA.2011(v1.3.4)_46TE.2011(v1.0)" xfId="260"/>
    <cellStyle name="_Расчет RAB_22072008_NADB.JNVLS.APTEKA.2011(v1.3.4)_INDEX.STATION.2012(v1.0)_" xfId="261"/>
    <cellStyle name="_Расчет RAB_22072008_NADB.JNVLS.APTEKA.2011(v1.3.4)_INDEX.STATION.2012(v2.0)" xfId="262"/>
    <cellStyle name="_Расчет RAB_22072008_PREDEL.JKH.UTV.2011(v1.0.1)" xfId="263"/>
    <cellStyle name="_Расчет RAB_22072008_PREDEL.JKH.UTV.2011(v1.0.1)_46TE.2011(v1.0)" xfId="264"/>
    <cellStyle name="_Расчет RAB_22072008_PREDEL.JKH.UTV.2011(v1.0.1)_INDEX.STATION.2012(v1.0)_" xfId="265"/>
    <cellStyle name="_Расчет RAB_22072008_PREDEL.JKH.UTV.2011(v1.0.1)_INDEX.STATION.2012(v2.0)" xfId="266"/>
    <cellStyle name="_Расчет RAB_22072008_TEHSHEET" xfId="267"/>
    <cellStyle name="_Расчет RAB_22072008_TEST.TEMPLATE" xfId="268"/>
    <cellStyle name="_Расчет RAB_22072008_UPDATE.46EE.2011.TO.1.1" xfId="269"/>
    <cellStyle name="_Расчет RAB_22072008_UPDATE.46TE.2011.TO.1.1" xfId="270"/>
    <cellStyle name="_Расчет RAB_22072008_UPDATE.46TE.2011.TO.1.2" xfId="271"/>
    <cellStyle name="_Расчет RAB_22072008_UPDATE.BALANCE.WARM.2011YEAR.TO.1.1" xfId="272"/>
    <cellStyle name="_Расчет RAB_22072008_UPDATE.BALANCE.WARM.2011YEAR.TO.1.1_46TE.2011(v1.0)" xfId="273"/>
    <cellStyle name="_Расчет RAB_22072008_UPDATE.BALANCE.WARM.2011YEAR.TO.1.1_INDEX.STATION.2012(v1.0)_" xfId="274"/>
    <cellStyle name="_Расчет RAB_22072008_UPDATE.BALANCE.WARM.2011YEAR.TO.1.1_INDEX.STATION.2012(v2.0)" xfId="275"/>
    <cellStyle name="_Расчет RAB_22072008_UPDATE.BALANCE.WARM.2011YEAR.TO.1.1_OREP.KU.2011.MONTHLY.02(v1.1)" xfId="276"/>
    <cellStyle name="_Расчет RAB_22072008_UPDATE.BALANCE.WARM.2011YEAR.TO.1.2" xfId="277"/>
    <cellStyle name="_Расчет RAB_22072008_UPDATE.BALANCE.WARM.2011YEAR.TO.1.4.64" xfId="278"/>
    <cellStyle name="_Расчет RAB_22072008_UPDATE.BALANCE.WARM.2011YEAR.TO.1.5.64" xfId="279"/>
    <cellStyle name="_Расчет RAB_22072008_UPDATE.MONITORING.OS.EE.2.02.TO.1.3.64" xfId="280"/>
    <cellStyle name="_Расчет RAB_Лен и МОЭСК_с 2010 года_14.04.2009_со сглаж_version 3.0_без ФСК" xfId="281"/>
    <cellStyle name="_Расчет RAB_Лен и МОЭСК_с 2010 года_14.04.2009_со сглаж_version 3.0_без ФСК 2" xfId="282"/>
    <cellStyle name="_Расчет RAB_Лен и МОЭСК_с 2010 года_14.04.2009_со сглаж_version 3.0_без ФСК 2_OREP.KU.2011.MONTHLY.02(v0.1)" xfId="283"/>
    <cellStyle name="_Расчет RAB_Лен и МОЭСК_с 2010 года_14.04.2009_со сглаж_version 3.0_без ФСК 2_OREP.KU.2011.MONTHLY.02(v0.4)" xfId="284"/>
    <cellStyle name="_Расчет RAB_Лен и МОЭСК_с 2010 года_14.04.2009_со сглаж_version 3.0_без ФСК 2_OREP.KU.2011.MONTHLY.11(v1.4)" xfId="285"/>
    <cellStyle name="_Расчет RAB_Лен и МОЭСК_с 2010 года_14.04.2009_со сглаж_version 3.0_без ФСК 2_OREP.KU.2011.MONTHLY.11(v1.4)_UPDATE.BALANCE.WARM.2012YEAR.TO.1.1" xfId="286"/>
    <cellStyle name="_Расчет RAB_Лен и МОЭСК_с 2010 года_14.04.2009_со сглаж_version 3.0_без ФСК 2_OREP.KU.2011.MONTHLY.11(v1.4)_UPDATE.CALC.WARM.2012YEAR.TO.1.1" xfId="287"/>
    <cellStyle name="_Расчет RAB_Лен и МОЭСК_с 2010 года_14.04.2009_со сглаж_version 3.0_без ФСК 2_UPDATE.BALANCE.WARM.2012YEAR.TO.1.1" xfId="288"/>
    <cellStyle name="_Расчет RAB_Лен и МОЭСК_с 2010 года_14.04.2009_со сглаж_version 3.0_без ФСК 2_UPDATE.CALC.WARM.2012YEAR.TO.1.1" xfId="289"/>
    <cellStyle name="_Расчет RAB_Лен и МОЭСК_с 2010 года_14.04.2009_со сглаж_version 3.0_без ФСК 2_UPDATE.MONITORING.OS.EE.2.02.TO.1.3.64" xfId="290"/>
    <cellStyle name="_Расчет RAB_Лен и МОЭСК_с 2010 года_14.04.2009_со сглаж_version 3.0_без ФСК 2_UPDATE.OREP.KU.2011.MONTHLY.02.TO.1.2" xfId="291"/>
    <cellStyle name="_Расчет RAB_Лен и МОЭСК_с 2010 года_14.04.2009_со сглаж_version 3.0_без ФСК_46EE.2011(v1.0)" xfId="292"/>
    <cellStyle name="_Расчет RAB_Лен и МОЭСК_с 2010 года_14.04.2009_со сглаж_version 3.0_без ФСК_46EE.2011(v1.0)_46TE.2011(v1.0)" xfId="293"/>
    <cellStyle name="_Расчет RAB_Лен и МОЭСК_с 2010 года_14.04.2009_со сглаж_version 3.0_без ФСК_46EE.2011(v1.0)_INDEX.STATION.2012(v1.0)_" xfId="294"/>
    <cellStyle name="_Расчет RAB_Лен и МОЭСК_с 2010 года_14.04.2009_со сглаж_version 3.0_без ФСК_46EE.2011(v1.0)_INDEX.STATION.2012(v2.0)" xfId="295"/>
    <cellStyle name="_Расчет RAB_Лен и МОЭСК_с 2010 года_14.04.2009_со сглаж_version 3.0_без ФСК_46TE.2011(v1.0)" xfId="296"/>
    <cellStyle name="_Расчет RAB_Лен и МОЭСК_с 2010 года_14.04.2009_со сглаж_version 3.0_без ФСК_ARMRAZR" xfId="297"/>
    <cellStyle name="_Расчет RAB_Лен и МОЭСК_с 2010 года_14.04.2009_со сглаж_version 3.0_без ФСК_BALANCE.WARM.2011YEAR.NEW.UPDATE.SCHEME" xfId="298"/>
    <cellStyle name="_Расчет RAB_Лен и МОЭСК_с 2010 года_14.04.2009_со сглаж_version 3.0_без ФСК_EE.2REK.P2011.4.78(v0.3)" xfId="299"/>
    <cellStyle name="_Расчет RAB_Лен и МОЭСК_с 2010 года_14.04.2009_со сглаж_version 3.0_без ФСК_INVEST.EE.PLAN.4.78(v0.1)" xfId="300"/>
    <cellStyle name="_Расчет RAB_Лен и МОЭСК_с 2010 года_14.04.2009_со сглаж_version 3.0_без ФСК_INVEST.EE.PLAN.4.78(v0.3)" xfId="301"/>
    <cellStyle name="_Расчет RAB_Лен и МОЭСК_с 2010 года_14.04.2009_со сглаж_version 3.0_без ФСК_INVEST.PLAN.4.78(v0.1)" xfId="302"/>
    <cellStyle name="_Расчет RAB_Лен и МОЭСК_с 2010 года_14.04.2009_со сглаж_version 3.0_без ФСК_INVEST.WARM.PLAN.4.78(v0.1)" xfId="303"/>
    <cellStyle name="_Расчет RAB_Лен и МОЭСК_с 2010 года_14.04.2009_со сглаж_version 3.0_без ФСК_INVEST_WARM_PLAN" xfId="304"/>
    <cellStyle name="_Расчет RAB_Лен и МОЭСК_с 2010 года_14.04.2009_со сглаж_version 3.0_без ФСК_NADB.JNVLS.APTEKA.2011(v1.3.3)" xfId="305"/>
    <cellStyle name="_Расчет RAB_Лен и МОЭСК_с 2010 года_14.04.2009_со сглаж_version 3.0_без ФСК_NADB.JNVLS.APTEKA.2011(v1.3.3)_46TE.2011(v1.0)" xfId="306"/>
    <cellStyle name="_Расчет RAB_Лен и МОЭСК_с 2010 года_14.04.2009_со сглаж_version 3.0_без ФСК_NADB.JNVLS.APTEKA.2011(v1.3.3)_INDEX.STATION.2012(v1.0)_" xfId="307"/>
    <cellStyle name="_Расчет RAB_Лен и МОЭСК_с 2010 года_14.04.2009_со сглаж_version 3.0_без ФСК_NADB.JNVLS.APTEKA.2011(v1.3.3)_INDEX.STATION.2012(v2.0)" xfId="308"/>
    <cellStyle name="_Расчет RAB_Лен и МОЭСК_с 2010 года_14.04.2009_со сглаж_version 3.0_без ФСК_NADB.JNVLS.APTEKA.2011(v1.3.4)" xfId="309"/>
    <cellStyle name="_Расчет RAB_Лен и МОЭСК_с 2010 года_14.04.2009_со сглаж_version 3.0_без ФСК_NADB.JNVLS.APTEKA.2011(v1.3.4)_46TE.2011(v1.0)" xfId="310"/>
    <cellStyle name="_Расчет RAB_Лен и МОЭСК_с 2010 года_14.04.2009_со сглаж_version 3.0_без ФСК_NADB.JNVLS.APTEKA.2011(v1.3.4)_INDEX.STATION.2012(v1.0)_" xfId="311"/>
    <cellStyle name="_Расчет RAB_Лен и МОЭСК_с 2010 года_14.04.2009_со сглаж_version 3.0_без ФСК_NADB.JNVLS.APTEKA.2011(v1.3.4)_INDEX.STATION.2012(v2.0)" xfId="312"/>
    <cellStyle name="_Расчет RAB_Лен и МОЭСК_с 2010 года_14.04.2009_со сглаж_version 3.0_без ФСК_PREDEL.JKH.UTV.2011(v1.0.1)" xfId="313"/>
    <cellStyle name="_Расчет RAB_Лен и МОЭСК_с 2010 года_14.04.2009_со сглаж_version 3.0_без ФСК_PREDEL.JKH.UTV.2011(v1.0.1)_46TE.2011(v1.0)" xfId="314"/>
    <cellStyle name="_Расчет RAB_Лен и МОЭСК_с 2010 года_14.04.2009_со сглаж_version 3.0_без ФСК_PREDEL.JKH.UTV.2011(v1.0.1)_INDEX.STATION.2012(v1.0)_" xfId="315"/>
    <cellStyle name="_Расчет RAB_Лен и МОЭСК_с 2010 года_14.04.2009_со сглаж_version 3.0_без ФСК_PREDEL.JKH.UTV.2011(v1.0.1)_INDEX.STATION.2012(v2.0)" xfId="316"/>
    <cellStyle name="_Расчет RAB_Лен и МОЭСК_с 2010 года_14.04.2009_со сглаж_version 3.0_без ФСК_TEHSHEET" xfId="317"/>
    <cellStyle name="_Расчет RAB_Лен и МОЭСК_с 2010 года_14.04.2009_со сглаж_version 3.0_без ФСК_TEST.TEMPLATE" xfId="318"/>
    <cellStyle name="_Расчет RAB_Лен и МОЭСК_с 2010 года_14.04.2009_со сглаж_version 3.0_без ФСК_UPDATE.46EE.2011.TO.1.1" xfId="319"/>
    <cellStyle name="_Расчет RAB_Лен и МОЭСК_с 2010 года_14.04.2009_со сглаж_version 3.0_без ФСК_UPDATE.46TE.2011.TO.1.1" xfId="320"/>
    <cellStyle name="_Расчет RAB_Лен и МОЭСК_с 2010 года_14.04.2009_со сглаж_version 3.0_без ФСК_UPDATE.46TE.2011.TO.1.2" xfId="321"/>
    <cellStyle name="_Расчет RAB_Лен и МОЭСК_с 2010 года_14.04.2009_со сглаж_version 3.0_без ФСК_UPDATE.BALANCE.WARM.2011YEAR.TO.1.1" xfId="322"/>
    <cellStyle name="_Расчет RAB_Лен и МОЭСК_с 2010 года_14.04.2009_со сглаж_version 3.0_без ФСК_UPDATE.BALANCE.WARM.2011YEAR.TO.1.1_46TE.2011(v1.0)" xfId="323"/>
    <cellStyle name="_Расчет RAB_Лен и МОЭСК_с 2010 года_14.04.2009_со сглаж_version 3.0_без ФСК_UPDATE.BALANCE.WARM.2011YEAR.TO.1.1_INDEX.STATION.2012(v1.0)_" xfId="324"/>
    <cellStyle name="_Расчет RAB_Лен и МОЭСК_с 2010 года_14.04.2009_со сглаж_version 3.0_без ФСК_UPDATE.BALANCE.WARM.2011YEAR.TO.1.1_INDEX.STATION.2012(v2.0)" xfId="325"/>
    <cellStyle name="_Расчет RAB_Лен и МОЭСК_с 2010 года_14.04.2009_со сглаж_version 3.0_без ФСК_UPDATE.BALANCE.WARM.2011YEAR.TO.1.1_OREP.KU.2011.MONTHLY.02(v1.1)" xfId="326"/>
    <cellStyle name="_Расчет RAB_Лен и МОЭСК_с 2010 года_14.04.2009_со сглаж_version 3.0_без ФСК_UPDATE.BALANCE.WARM.2011YEAR.TO.1.2" xfId="327"/>
    <cellStyle name="_Расчет RAB_Лен и МОЭСК_с 2010 года_14.04.2009_со сглаж_version 3.0_без ФСК_UPDATE.BALANCE.WARM.2011YEAR.TO.1.4.64" xfId="328"/>
    <cellStyle name="_Расчет RAB_Лен и МОЭСК_с 2010 года_14.04.2009_со сглаж_version 3.0_без ФСК_UPDATE.BALANCE.WARM.2011YEAR.TO.1.5.64" xfId="329"/>
    <cellStyle name="_Расчет RAB_Лен и МОЭСК_с 2010 года_14.04.2009_со сглаж_version 3.0_без ФСК_UPDATE.MONITORING.OS.EE.2.02.TO.1.3.64" xfId="330"/>
    <cellStyle name="_Свод по ИПР (2)" xfId="331"/>
    <cellStyle name="_Справочник затрат_ЛХ_20.10.05" xfId="332"/>
    <cellStyle name="_таблицы для расчетов28-04-08_2006-2009_прибыль корр_по ИА" xfId="333"/>
    <cellStyle name="_таблицы для расчетов28-04-08_2006-2009с ИА" xfId="334"/>
    <cellStyle name="_Форма 6  РТК.xls(отчет по Адр пр. ЛО)" xfId="335"/>
    <cellStyle name="_Формат разбивки по МРСК_РСК" xfId="336"/>
    <cellStyle name="_Формат_для Согласования" xfId="337"/>
    <cellStyle name="_ХХХ Прил 2 Формы бюджетных документов 2007" xfId="338"/>
    <cellStyle name="_экон.форм-т ВО 1 с разбивкой" xfId="339"/>
    <cellStyle name="’К‰Э [0.00]" xfId="340"/>
    <cellStyle name="”€ќђќ‘ћ‚›‰" xfId="341"/>
    <cellStyle name="”€љ‘€ђћ‚ђќќ›‰" xfId="342"/>
    <cellStyle name="”ќђќ‘ћ‚›‰" xfId="343"/>
    <cellStyle name="”љ‘ђћ‚ђќќ›‰" xfId="344"/>
    <cellStyle name="„…ќ…†ќ›‰" xfId="345"/>
    <cellStyle name="€’ћѓћ‚›‰" xfId="346"/>
    <cellStyle name="‡ђѓћ‹ћ‚ћљ1" xfId="347"/>
    <cellStyle name="‡ђѓћ‹ћ‚ћљ2" xfId="348"/>
    <cellStyle name="’ћѓћ‚›‰" xfId="349"/>
    <cellStyle name="1Normal" xfId="350"/>
    <cellStyle name="20% - Accent1" xfId="351"/>
    <cellStyle name="20% - Accent1 2" xfId="352"/>
    <cellStyle name="20% - Accent1 3" xfId="353"/>
    <cellStyle name="20% - Accent1_46EE.2011(v1.0)" xfId="354"/>
    <cellStyle name="20% - Accent2" xfId="355"/>
    <cellStyle name="20% - Accent2 2" xfId="356"/>
    <cellStyle name="20% - Accent2 3" xfId="357"/>
    <cellStyle name="20% - Accent2_46EE.2011(v1.0)" xfId="358"/>
    <cellStyle name="20% - Accent3" xfId="359"/>
    <cellStyle name="20% - Accent3 2" xfId="360"/>
    <cellStyle name="20% - Accent3 3" xfId="361"/>
    <cellStyle name="20% - Accent3_46EE.2011(v1.0)" xfId="362"/>
    <cellStyle name="20% - Accent4" xfId="363"/>
    <cellStyle name="20% - Accent4 2" xfId="364"/>
    <cellStyle name="20% - Accent4 3" xfId="365"/>
    <cellStyle name="20% - Accent4_46EE.2011(v1.0)" xfId="366"/>
    <cellStyle name="20% - Accent5" xfId="367"/>
    <cellStyle name="20% - Accent5 2" xfId="368"/>
    <cellStyle name="20% - Accent5 3" xfId="369"/>
    <cellStyle name="20% - Accent5_46EE.2011(v1.0)" xfId="370"/>
    <cellStyle name="20% - Accent6" xfId="371"/>
    <cellStyle name="20% - Accent6 2" xfId="372"/>
    <cellStyle name="20% - Accent6 3" xfId="373"/>
    <cellStyle name="20% - Accent6_46EE.2011(v1.0)" xfId="374"/>
    <cellStyle name="20% - Акцент1 10" xfId="375"/>
    <cellStyle name="20% - Акцент1 2" xfId="376"/>
    <cellStyle name="20% - Акцент1 2 2" xfId="377"/>
    <cellStyle name="20% - Акцент1 2 3" xfId="378"/>
    <cellStyle name="20% - Акцент1 2 4" xfId="2051"/>
    <cellStyle name="20% - Акцент1 2_46EE.2011(v1.0)" xfId="379"/>
    <cellStyle name="20% - Акцент1 3" xfId="380"/>
    <cellStyle name="20% - Акцент1 3 2" xfId="381"/>
    <cellStyle name="20% - Акцент1 3 3" xfId="382"/>
    <cellStyle name="20% - Акцент1 3_46EE.2011(v1.0)" xfId="383"/>
    <cellStyle name="20% - Акцент1 4" xfId="384"/>
    <cellStyle name="20% - Акцент1 4 2" xfId="385"/>
    <cellStyle name="20% - Акцент1 4 3" xfId="386"/>
    <cellStyle name="20% - Акцент1 4_46EE.2011(v1.0)" xfId="387"/>
    <cellStyle name="20% - Акцент1 5" xfId="388"/>
    <cellStyle name="20% - Акцент1 5 2" xfId="389"/>
    <cellStyle name="20% - Акцент1 5 3" xfId="390"/>
    <cellStyle name="20% - Акцент1 5_46EE.2011(v1.0)" xfId="391"/>
    <cellStyle name="20% - Акцент1 6" xfId="392"/>
    <cellStyle name="20% - Акцент1 6 2" xfId="393"/>
    <cellStyle name="20% - Акцент1 6 3" xfId="394"/>
    <cellStyle name="20% - Акцент1 6_46EE.2011(v1.0)" xfId="395"/>
    <cellStyle name="20% - Акцент1 7" xfId="396"/>
    <cellStyle name="20% - Акцент1 7 2" xfId="397"/>
    <cellStyle name="20% - Акцент1 7 3" xfId="398"/>
    <cellStyle name="20% - Акцент1 7_46EE.2011(v1.0)" xfId="399"/>
    <cellStyle name="20% - Акцент1 8" xfId="400"/>
    <cellStyle name="20% - Акцент1 8 2" xfId="401"/>
    <cellStyle name="20% - Акцент1 8 3" xfId="402"/>
    <cellStyle name="20% - Акцент1 8_46EE.2011(v1.0)" xfId="403"/>
    <cellStyle name="20% - Акцент1 9" xfId="404"/>
    <cellStyle name="20% - Акцент1 9 2" xfId="405"/>
    <cellStyle name="20% - Акцент1 9 3" xfId="406"/>
    <cellStyle name="20% - Акцент1 9_46EE.2011(v1.0)" xfId="407"/>
    <cellStyle name="20% - Акцент2 10" xfId="408"/>
    <cellStyle name="20% - Акцент2 2" xfId="409"/>
    <cellStyle name="20% - Акцент2 2 2" xfId="410"/>
    <cellStyle name="20% - Акцент2 2 3" xfId="411"/>
    <cellStyle name="20% - Акцент2 2 4" xfId="2052"/>
    <cellStyle name="20% - Акцент2 2_46EE.2011(v1.0)" xfId="412"/>
    <cellStyle name="20% - Акцент2 3" xfId="413"/>
    <cellStyle name="20% - Акцент2 3 2" xfId="414"/>
    <cellStyle name="20% - Акцент2 3 3" xfId="415"/>
    <cellStyle name="20% - Акцент2 3_46EE.2011(v1.0)" xfId="416"/>
    <cellStyle name="20% - Акцент2 4" xfId="417"/>
    <cellStyle name="20% - Акцент2 4 2" xfId="418"/>
    <cellStyle name="20% - Акцент2 4 3" xfId="419"/>
    <cellStyle name="20% - Акцент2 4_46EE.2011(v1.0)" xfId="420"/>
    <cellStyle name="20% - Акцент2 5" xfId="421"/>
    <cellStyle name="20% - Акцент2 5 2" xfId="422"/>
    <cellStyle name="20% - Акцент2 5 3" xfId="423"/>
    <cellStyle name="20% - Акцент2 5_46EE.2011(v1.0)" xfId="424"/>
    <cellStyle name="20% - Акцент2 6" xfId="425"/>
    <cellStyle name="20% - Акцент2 6 2" xfId="426"/>
    <cellStyle name="20% - Акцент2 6 3" xfId="427"/>
    <cellStyle name="20% - Акцент2 6_46EE.2011(v1.0)" xfId="428"/>
    <cellStyle name="20% - Акцент2 7" xfId="429"/>
    <cellStyle name="20% - Акцент2 7 2" xfId="430"/>
    <cellStyle name="20% - Акцент2 7 3" xfId="431"/>
    <cellStyle name="20% - Акцент2 7_46EE.2011(v1.0)" xfId="432"/>
    <cellStyle name="20% - Акцент2 8" xfId="433"/>
    <cellStyle name="20% - Акцент2 8 2" xfId="434"/>
    <cellStyle name="20% - Акцент2 8 3" xfId="435"/>
    <cellStyle name="20% - Акцент2 8_46EE.2011(v1.0)" xfId="436"/>
    <cellStyle name="20% - Акцент2 9" xfId="437"/>
    <cellStyle name="20% - Акцент2 9 2" xfId="438"/>
    <cellStyle name="20% - Акцент2 9 3" xfId="439"/>
    <cellStyle name="20% - Акцент2 9_46EE.2011(v1.0)" xfId="440"/>
    <cellStyle name="20% - Акцент3 10" xfId="441"/>
    <cellStyle name="20% - Акцент3 2" xfId="442"/>
    <cellStyle name="20% - Акцент3 2 2" xfId="443"/>
    <cellStyle name="20% - Акцент3 2 3" xfId="444"/>
    <cellStyle name="20% - Акцент3 2 4" xfId="2053"/>
    <cellStyle name="20% - Акцент3 2_46EE.2011(v1.0)" xfId="445"/>
    <cellStyle name="20% - Акцент3 3" xfId="446"/>
    <cellStyle name="20% - Акцент3 3 2" xfId="447"/>
    <cellStyle name="20% - Акцент3 3 3" xfId="448"/>
    <cellStyle name="20% - Акцент3 3_46EE.2011(v1.0)" xfId="449"/>
    <cellStyle name="20% - Акцент3 4" xfId="450"/>
    <cellStyle name="20% - Акцент3 4 2" xfId="451"/>
    <cellStyle name="20% - Акцент3 4 3" xfId="452"/>
    <cellStyle name="20% - Акцент3 4_46EE.2011(v1.0)" xfId="453"/>
    <cellStyle name="20% - Акцент3 5" xfId="454"/>
    <cellStyle name="20% - Акцент3 5 2" xfId="455"/>
    <cellStyle name="20% - Акцент3 5 3" xfId="456"/>
    <cellStyle name="20% - Акцент3 5_46EE.2011(v1.0)" xfId="457"/>
    <cellStyle name="20% - Акцент3 6" xfId="458"/>
    <cellStyle name="20% - Акцент3 6 2" xfId="459"/>
    <cellStyle name="20% - Акцент3 6 3" xfId="460"/>
    <cellStyle name="20% - Акцент3 6_46EE.2011(v1.0)" xfId="461"/>
    <cellStyle name="20% - Акцент3 7" xfId="462"/>
    <cellStyle name="20% - Акцент3 7 2" xfId="463"/>
    <cellStyle name="20% - Акцент3 7 3" xfId="464"/>
    <cellStyle name="20% - Акцент3 7_46EE.2011(v1.0)" xfId="465"/>
    <cellStyle name="20% - Акцент3 8" xfId="466"/>
    <cellStyle name="20% - Акцент3 8 2" xfId="467"/>
    <cellStyle name="20% - Акцент3 8 3" xfId="468"/>
    <cellStyle name="20% - Акцент3 8_46EE.2011(v1.0)" xfId="469"/>
    <cellStyle name="20% - Акцент3 9" xfId="470"/>
    <cellStyle name="20% - Акцент3 9 2" xfId="471"/>
    <cellStyle name="20% - Акцент3 9 3" xfId="472"/>
    <cellStyle name="20% - Акцент3 9_46EE.2011(v1.0)" xfId="473"/>
    <cellStyle name="20% - Акцент4 10" xfId="474"/>
    <cellStyle name="20% - Акцент4 2" xfId="475"/>
    <cellStyle name="20% - Акцент4 2 2" xfId="476"/>
    <cellStyle name="20% - Акцент4 2 3" xfId="477"/>
    <cellStyle name="20% - Акцент4 2 4" xfId="2054"/>
    <cellStyle name="20% - Акцент4 2_46EE.2011(v1.0)" xfId="478"/>
    <cellStyle name="20% - Акцент4 3" xfId="479"/>
    <cellStyle name="20% - Акцент4 3 2" xfId="480"/>
    <cellStyle name="20% - Акцент4 3 3" xfId="481"/>
    <cellStyle name="20% - Акцент4 3_46EE.2011(v1.0)" xfId="482"/>
    <cellStyle name="20% - Акцент4 4" xfId="483"/>
    <cellStyle name="20% - Акцент4 4 2" xfId="484"/>
    <cellStyle name="20% - Акцент4 4 3" xfId="485"/>
    <cellStyle name="20% - Акцент4 4_46EE.2011(v1.0)" xfId="486"/>
    <cellStyle name="20% - Акцент4 5" xfId="487"/>
    <cellStyle name="20% - Акцент4 5 2" xfId="488"/>
    <cellStyle name="20% - Акцент4 5 3" xfId="489"/>
    <cellStyle name="20% - Акцент4 5_46EE.2011(v1.0)" xfId="490"/>
    <cellStyle name="20% - Акцент4 6" xfId="491"/>
    <cellStyle name="20% - Акцент4 6 2" xfId="492"/>
    <cellStyle name="20% - Акцент4 6 3" xfId="493"/>
    <cellStyle name="20% - Акцент4 6_46EE.2011(v1.0)" xfId="494"/>
    <cellStyle name="20% - Акцент4 7" xfId="495"/>
    <cellStyle name="20% - Акцент4 7 2" xfId="496"/>
    <cellStyle name="20% - Акцент4 7 3" xfId="497"/>
    <cellStyle name="20% - Акцент4 7_46EE.2011(v1.0)" xfId="498"/>
    <cellStyle name="20% - Акцент4 8" xfId="499"/>
    <cellStyle name="20% - Акцент4 8 2" xfId="500"/>
    <cellStyle name="20% - Акцент4 8 3" xfId="501"/>
    <cellStyle name="20% - Акцент4 8_46EE.2011(v1.0)" xfId="502"/>
    <cellStyle name="20% - Акцент4 9" xfId="503"/>
    <cellStyle name="20% - Акцент4 9 2" xfId="504"/>
    <cellStyle name="20% - Акцент4 9 3" xfId="505"/>
    <cellStyle name="20% - Акцент4 9_46EE.2011(v1.0)" xfId="506"/>
    <cellStyle name="20% - Акцент5 10" xfId="507"/>
    <cellStyle name="20% - Акцент5 2" xfId="508"/>
    <cellStyle name="20% - Акцент5 2 2" xfId="509"/>
    <cellStyle name="20% - Акцент5 2 3" xfId="510"/>
    <cellStyle name="20% - Акцент5 2 4" xfId="2055"/>
    <cellStyle name="20% - Акцент5 2_46EE.2011(v1.0)" xfId="511"/>
    <cellStyle name="20% - Акцент5 3" xfId="512"/>
    <cellStyle name="20% - Акцент5 3 2" xfId="513"/>
    <cellStyle name="20% - Акцент5 3 3" xfId="514"/>
    <cellStyle name="20% - Акцент5 3_46EE.2011(v1.0)" xfId="515"/>
    <cellStyle name="20% - Акцент5 4" xfId="516"/>
    <cellStyle name="20% - Акцент5 4 2" xfId="517"/>
    <cellStyle name="20% - Акцент5 4 3" xfId="518"/>
    <cellStyle name="20% - Акцент5 4_46EE.2011(v1.0)" xfId="519"/>
    <cellStyle name="20% - Акцент5 5" xfId="520"/>
    <cellStyle name="20% - Акцент5 5 2" xfId="521"/>
    <cellStyle name="20% - Акцент5 5 3" xfId="522"/>
    <cellStyle name="20% - Акцент5 5_46EE.2011(v1.0)" xfId="523"/>
    <cellStyle name="20% - Акцент5 6" xfId="524"/>
    <cellStyle name="20% - Акцент5 6 2" xfId="525"/>
    <cellStyle name="20% - Акцент5 6 3" xfId="526"/>
    <cellStyle name="20% - Акцент5 6_46EE.2011(v1.0)" xfId="527"/>
    <cellStyle name="20% - Акцент5 7" xfId="528"/>
    <cellStyle name="20% - Акцент5 7 2" xfId="529"/>
    <cellStyle name="20% - Акцент5 7 3" xfId="530"/>
    <cellStyle name="20% - Акцент5 7_46EE.2011(v1.0)" xfId="531"/>
    <cellStyle name="20% - Акцент5 8" xfId="532"/>
    <cellStyle name="20% - Акцент5 8 2" xfId="533"/>
    <cellStyle name="20% - Акцент5 8 3" xfId="534"/>
    <cellStyle name="20% - Акцент5 8_46EE.2011(v1.0)" xfId="535"/>
    <cellStyle name="20% - Акцент5 9" xfId="536"/>
    <cellStyle name="20% - Акцент5 9 2" xfId="537"/>
    <cellStyle name="20% - Акцент5 9 3" xfId="538"/>
    <cellStyle name="20% - Акцент5 9_46EE.2011(v1.0)" xfId="539"/>
    <cellStyle name="20% - Акцент6 10" xfId="540"/>
    <cellStyle name="20% - Акцент6 2" xfId="541"/>
    <cellStyle name="20% - Акцент6 2 2" xfId="542"/>
    <cellStyle name="20% - Акцент6 2 3" xfId="543"/>
    <cellStyle name="20% - Акцент6 2 4" xfId="2056"/>
    <cellStyle name="20% - Акцент6 2_46EE.2011(v1.0)" xfId="544"/>
    <cellStyle name="20% - Акцент6 3" xfId="545"/>
    <cellStyle name="20% - Акцент6 3 2" xfId="546"/>
    <cellStyle name="20% - Акцент6 3 3" xfId="547"/>
    <cellStyle name="20% - Акцент6 3_46EE.2011(v1.0)" xfId="548"/>
    <cellStyle name="20% - Акцент6 4" xfId="549"/>
    <cellStyle name="20% - Акцент6 4 2" xfId="550"/>
    <cellStyle name="20% - Акцент6 4 3" xfId="551"/>
    <cellStyle name="20% - Акцент6 4_46EE.2011(v1.0)" xfId="552"/>
    <cellStyle name="20% - Акцент6 5" xfId="553"/>
    <cellStyle name="20% - Акцент6 5 2" xfId="554"/>
    <cellStyle name="20% - Акцент6 5 3" xfId="555"/>
    <cellStyle name="20% - Акцент6 5_46EE.2011(v1.0)" xfId="556"/>
    <cellStyle name="20% - Акцент6 6" xfId="557"/>
    <cellStyle name="20% - Акцент6 6 2" xfId="558"/>
    <cellStyle name="20% - Акцент6 6 3" xfId="559"/>
    <cellStyle name="20% - Акцент6 6_46EE.2011(v1.0)" xfId="560"/>
    <cellStyle name="20% - Акцент6 7" xfId="561"/>
    <cellStyle name="20% - Акцент6 7 2" xfId="562"/>
    <cellStyle name="20% - Акцент6 7 3" xfId="563"/>
    <cellStyle name="20% - Акцент6 7_46EE.2011(v1.0)" xfId="564"/>
    <cellStyle name="20% - Акцент6 8" xfId="565"/>
    <cellStyle name="20% - Акцент6 8 2" xfId="566"/>
    <cellStyle name="20% - Акцент6 8 3" xfId="567"/>
    <cellStyle name="20% - Акцент6 8_46EE.2011(v1.0)" xfId="568"/>
    <cellStyle name="20% - Акцент6 9" xfId="569"/>
    <cellStyle name="20% - Акцент6 9 2" xfId="570"/>
    <cellStyle name="20% - Акцент6 9 3" xfId="571"/>
    <cellStyle name="20% - Акцент6 9_46EE.2011(v1.0)" xfId="572"/>
    <cellStyle name="40% - Accent1" xfId="573"/>
    <cellStyle name="40% - Accent1 2" xfId="574"/>
    <cellStyle name="40% - Accent1 3" xfId="575"/>
    <cellStyle name="40% - Accent1_46EE.2011(v1.0)" xfId="576"/>
    <cellStyle name="40% - Accent2" xfId="577"/>
    <cellStyle name="40% - Accent2 2" xfId="578"/>
    <cellStyle name="40% - Accent2 3" xfId="579"/>
    <cellStyle name="40% - Accent2_46EE.2011(v1.0)" xfId="580"/>
    <cellStyle name="40% - Accent3" xfId="581"/>
    <cellStyle name="40% - Accent3 2" xfId="582"/>
    <cellStyle name="40% - Accent3 3" xfId="583"/>
    <cellStyle name="40% - Accent3_46EE.2011(v1.0)" xfId="584"/>
    <cellStyle name="40% - Accent4" xfId="585"/>
    <cellStyle name="40% - Accent4 2" xfId="586"/>
    <cellStyle name="40% - Accent4 3" xfId="587"/>
    <cellStyle name="40% - Accent4_46EE.2011(v1.0)" xfId="588"/>
    <cellStyle name="40% - Accent5" xfId="589"/>
    <cellStyle name="40% - Accent5 2" xfId="590"/>
    <cellStyle name="40% - Accent5 3" xfId="591"/>
    <cellStyle name="40% - Accent5_46EE.2011(v1.0)" xfId="592"/>
    <cellStyle name="40% - Accent6" xfId="593"/>
    <cellStyle name="40% - Accent6 2" xfId="594"/>
    <cellStyle name="40% - Accent6 3" xfId="595"/>
    <cellStyle name="40% - Accent6_46EE.2011(v1.0)" xfId="596"/>
    <cellStyle name="40% - Акцент1 10" xfId="597"/>
    <cellStyle name="40% - Акцент1 2" xfId="598"/>
    <cellStyle name="40% - Акцент1 2 2" xfId="599"/>
    <cellStyle name="40% - Акцент1 2 3" xfId="600"/>
    <cellStyle name="40% - Акцент1 2 4" xfId="2057"/>
    <cellStyle name="40% - Акцент1 2_46EE.2011(v1.0)" xfId="601"/>
    <cellStyle name="40% - Акцент1 3" xfId="602"/>
    <cellStyle name="40% - Акцент1 3 2" xfId="603"/>
    <cellStyle name="40% - Акцент1 3 3" xfId="604"/>
    <cellStyle name="40% - Акцент1 3_46EE.2011(v1.0)" xfId="605"/>
    <cellStyle name="40% - Акцент1 4" xfId="606"/>
    <cellStyle name="40% - Акцент1 4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3" xfId="612"/>
    <cellStyle name="40% - Акцент1 5_46EE.2011(v1.0)" xfId="613"/>
    <cellStyle name="40% - Акцент1 6" xfId="614"/>
    <cellStyle name="40% - Акцент1 6 2" xfId="615"/>
    <cellStyle name="40% - Акцент1 6 3" xfId="616"/>
    <cellStyle name="40% - Акцент1 6_46EE.2011(v1.0)" xfId="617"/>
    <cellStyle name="40% - Акцент1 7" xfId="618"/>
    <cellStyle name="40% - Акцент1 7 2" xfId="619"/>
    <cellStyle name="40% - Акцент1 7 3" xfId="620"/>
    <cellStyle name="40% - Акцент1 7_46EE.2011(v1.0)" xfId="621"/>
    <cellStyle name="40% - Акцент1 8" xfId="622"/>
    <cellStyle name="40% - Акцент1 8 2" xfId="623"/>
    <cellStyle name="40% - Акцент1 8 3" xfId="624"/>
    <cellStyle name="40% - Акцент1 8_46EE.2011(v1.0)" xfId="625"/>
    <cellStyle name="40% - Акцент1 9" xfId="626"/>
    <cellStyle name="40% - Акцент1 9 2" xfId="627"/>
    <cellStyle name="40% - Акцент1 9 3" xfId="628"/>
    <cellStyle name="40% - Акцент1 9_46EE.2011(v1.0)" xfId="629"/>
    <cellStyle name="40% - Акцент2 10" xfId="630"/>
    <cellStyle name="40% - Акцент2 2" xfId="631"/>
    <cellStyle name="40% - Акцент2 2 2" xfId="632"/>
    <cellStyle name="40% - Акцент2 2 3" xfId="633"/>
    <cellStyle name="40% - Акцент2 2 4" xfId="2058"/>
    <cellStyle name="40% - Акцент2 2_46EE.2011(v1.0)" xfId="634"/>
    <cellStyle name="40% - Акцент2 3" xfId="635"/>
    <cellStyle name="40% - Акцент2 3 2" xfId="636"/>
    <cellStyle name="40% - Акцент2 3 3" xfId="637"/>
    <cellStyle name="40% - Акцент2 3_46EE.2011(v1.0)" xfId="638"/>
    <cellStyle name="40% - Акцент2 4" xfId="639"/>
    <cellStyle name="40% - Акцент2 4 2" xfId="640"/>
    <cellStyle name="40% - Акцент2 4 3" xfId="641"/>
    <cellStyle name="40% - Акцент2 4_46EE.2011(v1.0)" xfId="642"/>
    <cellStyle name="40% - Акцент2 5" xfId="643"/>
    <cellStyle name="40% - Акцент2 5 2" xfId="644"/>
    <cellStyle name="40% - Акцент2 5 3" xfId="645"/>
    <cellStyle name="40% - Акцент2 5_46EE.2011(v1.0)" xfId="646"/>
    <cellStyle name="40% - Акцент2 6" xfId="647"/>
    <cellStyle name="40% - Акцент2 6 2" xfId="648"/>
    <cellStyle name="40% - Акцент2 6 3" xfId="649"/>
    <cellStyle name="40% - Акцент2 6_46EE.2011(v1.0)" xfId="650"/>
    <cellStyle name="40% - Акцент2 7" xfId="651"/>
    <cellStyle name="40% - Акцент2 7 2" xfId="652"/>
    <cellStyle name="40% - Акцент2 7 3" xfId="653"/>
    <cellStyle name="40% - Акцент2 7_46EE.2011(v1.0)" xfId="654"/>
    <cellStyle name="40% - Акцент2 8" xfId="655"/>
    <cellStyle name="40% - Акцент2 8 2" xfId="656"/>
    <cellStyle name="40% - Акцент2 8 3" xfId="657"/>
    <cellStyle name="40% - Акцент2 8_46EE.2011(v1.0)" xfId="658"/>
    <cellStyle name="40% - Акцент2 9" xfId="659"/>
    <cellStyle name="40% - Акцент2 9 2" xfId="660"/>
    <cellStyle name="40% - Акцент2 9 3" xfId="661"/>
    <cellStyle name="40% - Акцент2 9_46EE.2011(v1.0)" xfId="662"/>
    <cellStyle name="40% - Акцент3 10" xfId="663"/>
    <cellStyle name="40% - Акцент3 2" xfId="664"/>
    <cellStyle name="40% - Акцент3 2 2" xfId="665"/>
    <cellStyle name="40% - Акцент3 2 3" xfId="666"/>
    <cellStyle name="40% - Акцент3 2 4" xfId="2059"/>
    <cellStyle name="40% - Акцент3 2_46EE.2011(v1.0)" xfId="667"/>
    <cellStyle name="40% - Акцент3 3" xfId="668"/>
    <cellStyle name="40% - Акцент3 3 2" xfId="669"/>
    <cellStyle name="40% - Акцент3 3 3" xfId="670"/>
    <cellStyle name="40% - Акцент3 3_46EE.2011(v1.0)" xfId="671"/>
    <cellStyle name="40% - Акцент3 4" xfId="672"/>
    <cellStyle name="40% - Акцент3 4 2" xfId="673"/>
    <cellStyle name="40% - Акцент3 4 3" xfId="674"/>
    <cellStyle name="40% - Акцент3 4_46EE.2011(v1.0)" xfId="675"/>
    <cellStyle name="40% - Акцент3 5" xfId="676"/>
    <cellStyle name="40% - Акцент3 5 2" xfId="677"/>
    <cellStyle name="40% - Акцент3 5 3" xfId="678"/>
    <cellStyle name="40% - Акцент3 5_46EE.2011(v1.0)" xfId="679"/>
    <cellStyle name="40% - Акцент3 6" xfId="680"/>
    <cellStyle name="40% - Акцент3 6 2" xfId="681"/>
    <cellStyle name="40% - Акцент3 6 3" xfId="682"/>
    <cellStyle name="40% - Акцент3 6_46EE.2011(v1.0)" xfId="683"/>
    <cellStyle name="40% - Акцент3 7" xfId="684"/>
    <cellStyle name="40% - Акцент3 7 2" xfId="685"/>
    <cellStyle name="40% - Акцент3 7 3" xfId="686"/>
    <cellStyle name="40% - Акцент3 7_46EE.2011(v1.0)" xfId="687"/>
    <cellStyle name="40% - Акцент3 8" xfId="688"/>
    <cellStyle name="40% - Акцент3 8 2" xfId="689"/>
    <cellStyle name="40% - Акцент3 8 3" xfId="690"/>
    <cellStyle name="40% - Акцент3 8_46EE.2011(v1.0)" xfId="691"/>
    <cellStyle name="40% - Акцент3 9" xfId="692"/>
    <cellStyle name="40% - Акцент3 9 2" xfId="693"/>
    <cellStyle name="40% - Акцент3 9 3" xfId="694"/>
    <cellStyle name="40% - Акцент3 9_46EE.2011(v1.0)" xfId="695"/>
    <cellStyle name="40% - Акцент4 10" xfId="696"/>
    <cellStyle name="40% - Акцент4 2" xfId="697"/>
    <cellStyle name="40% - Акцент4 2 2" xfId="698"/>
    <cellStyle name="40% - Акцент4 2 3" xfId="699"/>
    <cellStyle name="40% - Акцент4 2 4" xfId="2060"/>
    <cellStyle name="40% - Акцент4 2_46EE.2011(v1.0)" xfId="700"/>
    <cellStyle name="40% - Акцент4 3" xfId="701"/>
    <cellStyle name="40% - Акцент4 3 2" xfId="702"/>
    <cellStyle name="40% - Акцент4 3 3" xfId="703"/>
    <cellStyle name="40% - Акцент4 3_46EE.2011(v1.0)" xfId="704"/>
    <cellStyle name="40% - Акцент4 4" xfId="705"/>
    <cellStyle name="40% - Акцент4 4 2" xfId="706"/>
    <cellStyle name="40% - Акцент4 4 3" xfId="707"/>
    <cellStyle name="40% - Акцент4 4_46EE.2011(v1.0)" xfId="708"/>
    <cellStyle name="40% - Акцент4 5" xfId="709"/>
    <cellStyle name="40% - Акцент4 5 2" xfId="710"/>
    <cellStyle name="40% - Акцент4 5 3" xfId="711"/>
    <cellStyle name="40% - Акцент4 5_46EE.2011(v1.0)" xfId="712"/>
    <cellStyle name="40% - Акцент4 6" xfId="713"/>
    <cellStyle name="40% - Акцент4 6 2" xfId="714"/>
    <cellStyle name="40% - Акцент4 6 3" xfId="715"/>
    <cellStyle name="40% - Акцент4 6_46EE.2011(v1.0)" xfId="716"/>
    <cellStyle name="40% - Акцент4 7" xfId="717"/>
    <cellStyle name="40% - Акцент4 7 2" xfId="718"/>
    <cellStyle name="40% - Акцент4 7 3" xfId="719"/>
    <cellStyle name="40% - Акцент4 7_46EE.2011(v1.0)" xfId="720"/>
    <cellStyle name="40% - Акцент4 8" xfId="721"/>
    <cellStyle name="40% - Акцент4 8 2" xfId="722"/>
    <cellStyle name="40% - Акцент4 8 3" xfId="723"/>
    <cellStyle name="40% - Акцент4 8_46EE.2011(v1.0)" xfId="724"/>
    <cellStyle name="40% - Акцент4 9" xfId="725"/>
    <cellStyle name="40% - Акцент4 9 2" xfId="726"/>
    <cellStyle name="40% - Акцент4 9 3" xfId="727"/>
    <cellStyle name="40% - Акцент4 9_46EE.2011(v1.0)" xfId="728"/>
    <cellStyle name="40% - Акцент5 10" xfId="729"/>
    <cellStyle name="40% - Акцент5 2" xfId="730"/>
    <cellStyle name="40% - Акцент5 2 2" xfId="731"/>
    <cellStyle name="40% - Акцент5 2 3" xfId="732"/>
    <cellStyle name="40% - Акцент5 2 4" xfId="2061"/>
    <cellStyle name="40% - Акцент5 2_46EE.2011(v1.0)" xfId="733"/>
    <cellStyle name="40% - Акцент5 3" xfId="734"/>
    <cellStyle name="40% - Акцент5 3 2" xfId="735"/>
    <cellStyle name="40% - Акцент5 3 3" xfId="736"/>
    <cellStyle name="40% - Акцент5 3_46EE.2011(v1.0)" xfId="737"/>
    <cellStyle name="40% - Акцент5 4" xfId="738"/>
    <cellStyle name="40% - Акцент5 4 2" xfId="739"/>
    <cellStyle name="40% - Акцент5 4 3" xfId="740"/>
    <cellStyle name="40% - Акцент5 4_46EE.2011(v1.0)" xfId="741"/>
    <cellStyle name="40% - Акцент5 5" xfId="742"/>
    <cellStyle name="40% - Акцент5 5 2" xfId="743"/>
    <cellStyle name="40% - Акцент5 5 3" xfId="744"/>
    <cellStyle name="40% - Акцент5 5_46EE.2011(v1.0)" xfId="745"/>
    <cellStyle name="40% - Акцент5 6" xfId="746"/>
    <cellStyle name="40% - Акцент5 6 2" xfId="747"/>
    <cellStyle name="40% - Акцент5 6 3" xfId="748"/>
    <cellStyle name="40% - Акцент5 6_46EE.2011(v1.0)" xfId="749"/>
    <cellStyle name="40% - Акцент5 7" xfId="750"/>
    <cellStyle name="40% - Акцент5 7 2" xfId="751"/>
    <cellStyle name="40% - Акцент5 7 3" xfId="752"/>
    <cellStyle name="40% - Акцент5 7_46EE.2011(v1.0)" xfId="753"/>
    <cellStyle name="40% - Акцент5 8" xfId="754"/>
    <cellStyle name="40% - Акцент5 8 2" xfId="755"/>
    <cellStyle name="40% - Акцент5 8 3" xfId="756"/>
    <cellStyle name="40% - Акцент5 8_46EE.2011(v1.0)" xfId="757"/>
    <cellStyle name="40% - Акцент5 9" xfId="758"/>
    <cellStyle name="40% - Акцент5 9 2" xfId="759"/>
    <cellStyle name="40% - Акцент5 9 3" xfId="760"/>
    <cellStyle name="40% - Акцент5 9_46EE.2011(v1.0)" xfId="761"/>
    <cellStyle name="40% - Акцент6 10" xfId="762"/>
    <cellStyle name="40% - Акцент6 2" xfId="763"/>
    <cellStyle name="40% - Акцент6 2 2" xfId="764"/>
    <cellStyle name="40% - Акцент6 2 3" xfId="765"/>
    <cellStyle name="40% - Акцент6 2 4" xfId="2062"/>
    <cellStyle name="40% - Акцент6 2_46EE.2011(v1.0)" xfId="766"/>
    <cellStyle name="40% - Акцент6 3" xfId="767"/>
    <cellStyle name="40% - Акцент6 3 2" xfId="768"/>
    <cellStyle name="40% - Акцент6 3 3" xfId="769"/>
    <cellStyle name="40% - Акцент6 3_46EE.2011(v1.0)" xfId="770"/>
    <cellStyle name="40% - Акцент6 4" xfId="771"/>
    <cellStyle name="40% - Акцент6 4 2" xfId="772"/>
    <cellStyle name="40% - Акцент6 4 3" xfId="773"/>
    <cellStyle name="40% - Акцент6 4_46EE.2011(v1.0)" xfId="774"/>
    <cellStyle name="40% - Акцент6 5" xfId="775"/>
    <cellStyle name="40% - Акцент6 5 2" xfId="776"/>
    <cellStyle name="40% - Акцент6 5 3" xfId="777"/>
    <cellStyle name="40% - Акцент6 5_46EE.2011(v1.0)" xfId="778"/>
    <cellStyle name="40% - Акцент6 6" xfId="779"/>
    <cellStyle name="40% - Акцент6 6 2" xfId="780"/>
    <cellStyle name="40% - Акцент6 6 3" xfId="781"/>
    <cellStyle name="40% - Акцент6 6_46EE.2011(v1.0)" xfId="782"/>
    <cellStyle name="40% - Акцент6 7" xfId="783"/>
    <cellStyle name="40% - Акцент6 7 2" xfId="784"/>
    <cellStyle name="40% - Акцент6 7 3" xfId="785"/>
    <cellStyle name="40% - Акцент6 7_46EE.2011(v1.0)" xfId="786"/>
    <cellStyle name="40% - Акцент6 8" xfId="787"/>
    <cellStyle name="40% - Акцент6 8 2" xfId="788"/>
    <cellStyle name="40% - Акцент6 8 3" xfId="789"/>
    <cellStyle name="40% - Акцент6 8_46EE.2011(v1.0)" xfId="790"/>
    <cellStyle name="40% - Акцент6 9" xfId="791"/>
    <cellStyle name="40% - Акцент6 9 2" xfId="792"/>
    <cellStyle name="40% - Акцент6 9 3" xfId="793"/>
    <cellStyle name="40% - Акцент6 9_46EE.2011(v1.0)" xfId="794"/>
    <cellStyle name="60% - Accent1" xfId="795"/>
    <cellStyle name="60% - Accent2" xfId="796"/>
    <cellStyle name="60% - Accent3" xfId="797"/>
    <cellStyle name="60% - Accent4" xfId="798"/>
    <cellStyle name="60% - Accent5" xfId="799"/>
    <cellStyle name="60% - Accent6" xfId="800"/>
    <cellStyle name="60% - Акцент1 10" xfId="801"/>
    <cellStyle name="60% - Акцент1 2" xfId="802"/>
    <cellStyle name="60% - Акцент1 2 2" xfId="803"/>
    <cellStyle name="60% - Акцент1 2 3" xfId="2063"/>
    <cellStyle name="60% - Акцент1 3" xfId="804"/>
    <cellStyle name="60% - Акцент1 3 2" xfId="805"/>
    <cellStyle name="60% - Акцент1 4" xfId="806"/>
    <cellStyle name="60% - Акцент1 4 2" xfId="807"/>
    <cellStyle name="60% - Акцент1 5" xfId="808"/>
    <cellStyle name="60% - Акцент1 5 2" xfId="809"/>
    <cellStyle name="60% - Акцент1 6" xfId="810"/>
    <cellStyle name="60% - Акцент1 6 2" xfId="811"/>
    <cellStyle name="60% - Акцент1 7" xfId="812"/>
    <cellStyle name="60% - Акцент1 7 2" xfId="813"/>
    <cellStyle name="60% - Акцент1 8" xfId="814"/>
    <cellStyle name="60% - Акцент1 8 2" xfId="815"/>
    <cellStyle name="60% - Акцент1 9" xfId="816"/>
    <cellStyle name="60% - Акцент1 9 2" xfId="817"/>
    <cellStyle name="60% - Акцент2 10" xfId="818"/>
    <cellStyle name="60% - Акцент2 2" xfId="819"/>
    <cellStyle name="60% - Акцент2 2 2" xfId="820"/>
    <cellStyle name="60% - Акцент2 2 3" xfId="2064"/>
    <cellStyle name="60% - Акцент2 3" xfId="821"/>
    <cellStyle name="60% - Акцент2 3 2" xfId="822"/>
    <cellStyle name="60% - Акцент2 4" xfId="823"/>
    <cellStyle name="60% - Акцент2 4 2" xfId="824"/>
    <cellStyle name="60% - Акцент2 5" xfId="825"/>
    <cellStyle name="60% - Акцент2 5 2" xfId="826"/>
    <cellStyle name="60% - Акцент2 6" xfId="827"/>
    <cellStyle name="60% - Акцент2 6 2" xfId="828"/>
    <cellStyle name="60% - Акцент2 7" xfId="829"/>
    <cellStyle name="60% - Акцент2 7 2" xfId="830"/>
    <cellStyle name="60% - Акцент2 8" xfId="831"/>
    <cellStyle name="60% - Акцент2 8 2" xfId="832"/>
    <cellStyle name="60% - Акцент2 9" xfId="833"/>
    <cellStyle name="60% - Акцент2 9 2" xfId="834"/>
    <cellStyle name="60% - Акцент3 10" xfId="835"/>
    <cellStyle name="60% - Акцент3 2" xfId="836"/>
    <cellStyle name="60% - Акцент3 2 2" xfId="837"/>
    <cellStyle name="60% - Акцент3 2 3" xfId="2065"/>
    <cellStyle name="60% - Акцент3 3" xfId="838"/>
    <cellStyle name="60% - Акцент3 3 2" xfId="839"/>
    <cellStyle name="60% - Акцент3 4" xfId="840"/>
    <cellStyle name="60% - Акцент3 4 2" xfId="841"/>
    <cellStyle name="60% - Акцент3 5" xfId="842"/>
    <cellStyle name="60% - Акцент3 5 2" xfId="843"/>
    <cellStyle name="60% - Акцент3 6" xfId="844"/>
    <cellStyle name="60% - Акцент3 6 2" xfId="845"/>
    <cellStyle name="60% - Акцент3 7" xfId="846"/>
    <cellStyle name="60% - Акцент3 7 2" xfId="847"/>
    <cellStyle name="60% - Акцент3 8" xfId="848"/>
    <cellStyle name="60% - Акцент3 8 2" xfId="849"/>
    <cellStyle name="60% - Акцент3 9" xfId="850"/>
    <cellStyle name="60% - Акцент3 9 2" xfId="851"/>
    <cellStyle name="60% - Акцент4 10" xfId="852"/>
    <cellStyle name="60% - Акцент4 2" xfId="853"/>
    <cellStyle name="60% - Акцент4 2 2" xfId="854"/>
    <cellStyle name="60% - Акцент4 2 3" xfId="2066"/>
    <cellStyle name="60% - Акцент4 3" xfId="855"/>
    <cellStyle name="60% - Акцент4 3 2" xfId="856"/>
    <cellStyle name="60% - Акцент4 4" xfId="857"/>
    <cellStyle name="60% - Акцент4 4 2" xfId="858"/>
    <cellStyle name="60% - Акцент4 5" xfId="859"/>
    <cellStyle name="60% - Акцент4 5 2" xfId="860"/>
    <cellStyle name="60% - Акцент4 6" xfId="861"/>
    <cellStyle name="60% - Акцент4 6 2" xfId="862"/>
    <cellStyle name="60% - Акцент4 7" xfId="863"/>
    <cellStyle name="60% - Акцент4 7 2" xfId="864"/>
    <cellStyle name="60% - Акцент4 8" xfId="865"/>
    <cellStyle name="60% - Акцент4 8 2" xfId="866"/>
    <cellStyle name="60% - Акцент4 9" xfId="867"/>
    <cellStyle name="60% - Акцент4 9 2" xfId="868"/>
    <cellStyle name="60% - Акцент5 10" xfId="869"/>
    <cellStyle name="60% - Акцент5 2" xfId="870"/>
    <cellStyle name="60% - Акцент5 2 2" xfId="871"/>
    <cellStyle name="60% - Акцент5 2 3" xfId="2067"/>
    <cellStyle name="60% - Акцент5 3" xfId="872"/>
    <cellStyle name="60% - Акцент5 3 2" xfId="873"/>
    <cellStyle name="60% - Акцент5 4" xfId="874"/>
    <cellStyle name="60% - Акцент5 4 2" xfId="875"/>
    <cellStyle name="60% - Акцент5 5" xfId="876"/>
    <cellStyle name="60% - Акцент5 5 2" xfId="877"/>
    <cellStyle name="60% - Акцент5 6" xfId="878"/>
    <cellStyle name="60% - Акцент5 6 2" xfId="879"/>
    <cellStyle name="60% - Акцент5 7" xfId="880"/>
    <cellStyle name="60% - Акцент5 7 2" xfId="881"/>
    <cellStyle name="60% - Акцент5 8" xfId="882"/>
    <cellStyle name="60% - Акцент5 8 2" xfId="883"/>
    <cellStyle name="60% - Акцент5 9" xfId="884"/>
    <cellStyle name="60% - Акцент5 9 2" xfId="885"/>
    <cellStyle name="60% - Акцент6 10" xfId="886"/>
    <cellStyle name="60% - Акцент6 2" xfId="887"/>
    <cellStyle name="60% - Акцент6 2 2" xfId="888"/>
    <cellStyle name="60% - Акцент6 2 3" xfId="2068"/>
    <cellStyle name="60% - Акцент6 3" xfId="889"/>
    <cellStyle name="60% - Акцент6 3 2" xfId="890"/>
    <cellStyle name="60% - Акцент6 4" xfId="891"/>
    <cellStyle name="60% - Акцент6 4 2" xfId="892"/>
    <cellStyle name="60% - Акцент6 5" xfId="893"/>
    <cellStyle name="60% - Акцент6 5 2" xfId="894"/>
    <cellStyle name="60% - Акцент6 6" xfId="895"/>
    <cellStyle name="60% - Акцент6 6 2" xfId="896"/>
    <cellStyle name="60% - Акцент6 7" xfId="897"/>
    <cellStyle name="60% - Акцент6 7 2" xfId="898"/>
    <cellStyle name="60% - Акцент6 8" xfId="899"/>
    <cellStyle name="60% - Акцент6 8 2" xfId="900"/>
    <cellStyle name="60% - Акцент6 9" xfId="901"/>
    <cellStyle name="60% - Акцент6 9 2" xfId="902"/>
    <cellStyle name="Accent1" xfId="903"/>
    <cellStyle name="Accent2" xfId="904"/>
    <cellStyle name="Accent3" xfId="905"/>
    <cellStyle name="Accent4" xfId="906"/>
    <cellStyle name="Accent5" xfId="907"/>
    <cellStyle name="Accent6" xfId="908"/>
    <cellStyle name="Ăčďĺđńńűëęŕ" xfId="909"/>
    <cellStyle name="AFE" xfId="910"/>
    <cellStyle name="Áĺççŕůčňíűé" xfId="911"/>
    <cellStyle name="Äĺíĺćíűé [0]_(ňŕá 3č)" xfId="912"/>
    <cellStyle name="Äĺíĺćíűé_(ňŕá 3č)" xfId="913"/>
    <cellStyle name="Bad" xfId="914"/>
    <cellStyle name="Blue" xfId="915"/>
    <cellStyle name="Body_$Dollars" xfId="916"/>
    <cellStyle name="Calculation" xfId="917"/>
    <cellStyle name="Check Cell" xfId="918"/>
    <cellStyle name="Chek" xfId="919"/>
    <cellStyle name="Comma [0]_Adjusted FS 1299" xfId="920"/>
    <cellStyle name="Comma 0" xfId="921"/>
    <cellStyle name="Comma 0*" xfId="922"/>
    <cellStyle name="Comma 2" xfId="923"/>
    <cellStyle name="Comma 3*" xfId="924"/>
    <cellStyle name="Comma_Adjusted FS 1299" xfId="925"/>
    <cellStyle name="Comma0" xfId="926"/>
    <cellStyle name="Çŕůčňíűé" xfId="927"/>
    <cellStyle name="Currency [0]" xfId="928"/>
    <cellStyle name="Currency [0] 2" xfId="929"/>
    <cellStyle name="Currency [0] 2 2" xfId="930"/>
    <cellStyle name="Currency [0] 2 3" xfId="931"/>
    <cellStyle name="Currency [0] 2 4" xfId="932"/>
    <cellStyle name="Currency [0] 2 5" xfId="933"/>
    <cellStyle name="Currency [0] 2 6" xfId="934"/>
    <cellStyle name="Currency [0] 2 7" xfId="935"/>
    <cellStyle name="Currency [0] 2 8" xfId="936"/>
    <cellStyle name="Currency [0] 2 9" xfId="937"/>
    <cellStyle name="Currency [0] 3" xfId="938"/>
    <cellStyle name="Currency [0] 3 2" xfId="939"/>
    <cellStyle name="Currency [0] 3 3" xfId="940"/>
    <cellStyle name="Currency [0] 3 4" xfId="941"/>
    <cellStyle name="Currency [0] 3 5" xfId="942"/>
    <cellStyle name="Currency [0] 3 6" xfId="943"/>
    <cellStyle name="Currency [0] 3 7" xfId="944"/>
    <cellStyle name="Currency [0] 3 8" xfId="945"/>
    <cellStyle name="Currency [0] 3 9" xfId="946"/>
    <cellStyle name="Currency [0] 4" xfId="947"/>
    <cellStyle name="Currency [0] 4 2" xfId="948"/>
    <cellStyle name="Currency [0] 4 3" xfId="949"/>
    <cellStyle name="Currency [0] 4 4" xfId="950"/>
    <cellStyle name="Currency [0] 4 5" xfId="951"/>
    <cellStyle name="Currency [0] 4 6" xfId="952"/>
    <cellStyle name="Currency [0] 4 7" xfId="953"/>
    <cellStyle name="Currency [0] 4 8" xfId="954"/>
    <cellStyle name="Currency [0] 4 9" xfId="955"/>
    <cellStyle name="Currency [0] 5" xfId="956"/>
    <cellStyle name="Currency [0] 5 2" xfId="957"/>
    <cellStyle name="Currency [0] 5 3" xfId="958"/>
    <cellStyle name="Currency [0] 5 4" xfId="959"/>
    <cellStyle name="Currency [0] 5 5" xfId="960"/>
    <cellStyle name="Currency [0] 5 6" xfId="961"/>
    <cellStyle name="Currency [0] 5 7" xfId="962"/>
    <cellStyle name="Currency [0] 5 8" xfId="963"/>
    <cellStyle name="Currency [0] 5 9" xfId="964"/>
    <cellStyle name="Currency [0] 6" xfId="965"/>
    <cellStyle name="Currency [0] 6 2" xfId="966"/>
    <cellStyle name="Currency [0] 6 3" xfId="967"/>
    <cellStyle name="Currency [0] 7" xfId="968"/>
    <cellStyle name="Currency [0] 7 2" xfId="969"/>
    <cellStyle name="Currency [0] 7 3" xfId="970"/>
    <cellStyle name="Currency [0] 8" xfId="971"/>
    <cellStyle name="Currency [0] 8 2" xfId="972"/>
    <cellStyle name="Currency [0] 8 3" xfId="973"/>
    <cellStyle name="Currency 0" xfId="974"/>
    <cellStyle name="Currency 2" xfId="975"/>
    <cellStyle name="Currency_06_9m" xfId="976"/>
    <cellStyle name="Currency0" xfId="977"/>
    <cellStyle name="Currency2" xfId="978"/>
    <cellStyle name="Date" xfId="979"/>
    <cellStyle name="Date Aligned" xfId="980"/>
    <cellStyle name="Dates" xfId="981"/>
    <cellStyle name="Dezimal [0]_NEGS" xfId="982"/>
    <cellStyle name="Dezimal_NEGS" xfId="983"/>
    <cellStyle name="Dotted Line" xfId="984"/>
    <cellStyle name="E&amp;Y House" xfId="985"/>
    <cellStyle name="E-mail" xfId="986"/>
    <cellStyle name="E-mail 2" xfId="987"/>
    <cellStyle name="E-mail_EE.2REK.P2011.4.78(v0.3)" xfId="988"/>
    <cellStyle name="Euro" xfId="989"/>
    <cellStyle name="Euro 2" xfId="990"/>
    <cellStyle name="Euro 3" xfId="2069"/>
    <cellStyle name="ew" xfId="991"/>
    <cellStyle name="Explanatory Text" xfId="992"/>
    <cellStyle name="F2" xfId="993"/>
    <cellStyle name="F3" xfId="994"/>
    <cellStyle name="F4" xfId="995"/>
    <cellStyle name="F5" xfId="996"/>
    <cellStyle name="F6" xfId="997"/>
    <cellStyle name="F7" xfId="998"/>
    <cellStyle name="F8" xfId="999"/>
    <cellStyle name="Fixed" xfId="1000"/>
    <cellStyle name="fo]_x000d__x000a_UserName=Murat Zelef_x000d__x000a_UserCompany=Bumerang_x000d__x000a__x000d__x000a_[File Paths]_x000d__x000a_WorkingDirectory=C:\EQUIS\DLWIN_x000d__x000a_DownLoader=C" xfId="1001"/>
    <cellStyle name="Followed Hyperlink" xfId="1002"/>
    <cellStyle name="Footnote" xfId="1003"/>
    <cellStyle name="Good" xfId="1004"/>
    <cellStyle name="hard no" xfId="1005"/>
    <cellStyle name="Hard Percent" xfId="1006"/>
    <cellStyle name="hardno" xfId="1007"/>
    <cellStyle name="Header" xfId="1008"/>
    <cellStyle name="Heading" xfId="1009"/>
    <cellStyle name="Heading 1" xfId="1010"/>
    <cellStyle name="Heading 2" xfId="1011"/>
    <cellStyle name="Heading 3" xfId="1012"/>
    <cellStyle name="Heading 4" xfId="1013"/>
    <cellStyle name="Heading_GP.ITOG.4.78(v1.0) - для разделения" xfId="1014"/>
    <cellStyle name="Heading2" xfId="1015"/>
    <cellStyle name="Heading2 2" xfId="1016"/>
    <cellStyle name="Heading2_EE.2REK.P2011.4.78(v0.3)" xfId="1017"/>
    <cellStyle name="Hyperlink" xfId="1018"/>
    <cellStyle name="Îáű÷íűé__FES" xfId="1019"/>
    <cellStyle name="Îáû÷íûé_cogs" xfId="1020"/>
    <cellStyle name="Îňęđűâŕâřŕ˙ń˙ ăčďĺđńńűëęŕ" xfId="1021"/>
    <cellStyle name="Info" xfId="1022"/>
    <cellStyle name="Input" xfId="1023"/>
    <cellStyle name="InputCurrency" xfId="1024"/>
    <cellStyle name="InputCurrency2" xfId="1025"/>
    <cellStyle name="InputMultiple1" xfId="1026"/>
    <cellStyle name="InputPercent1" xfId="1027"/>
    <cellStyle name="Inputs" xfId="1028"/>
    <cellStyle name="Inputs (const)" xfId="1029"/>
    <cellStyle name="Inputs (const) 2" xfId="1030"/>
    <cellStyle name="Inputs (const)_EE.2REK.P2011.4.78(v0.3)" xfId="1031"/>
    <cellStyle name="Inputs 2" xfId="1032"/>
    <cellStyle name="Inputs 3" xfId="1033"/>
    <cellStyle name="Inputs Co" xfId="1034"/>
    <cellStyle name="Inputs_46EE.2011(v1.0)" xfId="1035"/>
    <cellStyle name="Linked Cell" xfId="1036"/>
    <cellStyle name="Millares [0]_RESULTS" xfId="1037"/>
    <cellStyle name="Millares_RESULTS" xfId="1038"/>
    <cellStyle name="Milliers [0]_RESULTS" xfId="1039"/>
    <cellStyle name="Milliers_RESULTS" xfId="1040"/>
    <cellStyle name="mnb" xfId="1041"/>
    <cellStyle name="Moneda [0]_RESULTS" xfId="1042"/>
    <cellStyle name="Moneda_RESULTS" xfId="1043"/>
    <cellStyle name="Monétaire [0]_RESULTS" xfId="1044"/>
    <cellStyle name="Monétaire_RESULTS" xfId="1045"/>
    <cellStyle name="Multiple" xfId="1046"/>
    <cellStyle name="Multiple1" xfId="1047"/>
    <cellStyle name="MultipleBelow" xfId="1048"/>
    <cellStyle name="namber" xfId="1049"/>
    <cellStyle name="Neutral" xfId="1050"/>
    <cellStyle name="Norma11l" xfId="1051"/>
    <cellStyle name="normal" xfId="1052"/>
    <cellStyle name="Normal - Style1" xfId="1053"/>
    <cellStyle name="normal 10" xfId="1054"/>
    <cellStyle name="normal 11" xfId="1055"/>
    <cellStyle name="normal 12" xfId="1056"/>
    <cellStyle name="normal 13" xfId="1057"/>
    <cellStyle name="Normal 2" xfId="1058"/>
    <cellStyle name="Normal 2 2" xfId="1059"/>
    <cellStyle name="Normal 2 3" xfId="1060"/>
    <cellStyle name="Normal 2_Общехоз." xfId="1061"/>
    <cellStyle name="normal 3" xfId="1062"/>
    <cellStyle name="normal 4" xfId="1063"/>
    <cellStyle name="normal 5" xfId="1064"/>
    <cellStyle name="normal 6" xfId="1065"/>
    <cellStyle name="normal 7" xfId="1066"/>
    <cellStyle name="normal 8" xfId="1067"/>
    <cellStyle name="normal 9" xfId="1068"/>
    <cellStyle name="Normal." xfId="1069"/>
    <cellStyle name="Normal_06_9m" xfId="1070"/>
    <cellStyle name="Normal1" xfId="1071"/>
    <cellStyle name="Normal2" xfId="1072"/>
    <cellStyle name="NormalGB" xfId="1073"/>
    <cellStyle name="Normalny_24. 02. 97." xfId="1074"/>
    <cellStyle name="normбlnм_laroux" xfId="1075"/>
    <cellStyle name="Note" xfId="1076"/>
    <cellStyle name="number" xfId="1077"/>
    <cellStyle name="Ôčíŕíńîâűé [0]_(ňŕá 3č)" xfId="1078"/>
    <cellStyle name="Ôčíŕíńîâűé_(ňŕá 3č)" xfId="1079"/>
    <cellStyle name="Option" xfId="1080"/>
    <cellStyle name="Òûñÿ÷è [0]_cogs" xfId="1081"/>
    <cellStyle name="Òûñÿ÷è_cogs" xfId="1082"/>
    <cellStyle name="Output" xfId="1083"/>
    <cellStyle name="Page Number" xfId="1084"/>
    <cellStyle name="pb_page_heading_LS" xfId="1085"/>
    <cellStyle name="Percent_RS_Lianozovo-Samara_9m01" xfId="1086"/>
    <cellStyle name="Percent1" xfId="1087"/>
    <cellStyle name="Piug" xfId="1088"/>
    <cellStyle name="Plug" xfId="1089"/>
    <cellStyle name="Price_Body" xfId="1090"/>
    <cellStyle name="prochrek" xfId="1091"/>
    <cellStyle name="Protected" xfId="1092"/>
    <cellStyle name="S0" xfId="1093"/>
    <cellStyle name="S1" xfId="1094"/>
    <cellStyle name="S10" xfId="1095"/>
    <cellStyle name="S11" xfId="1096"/>
    <cellStyle name="S12" xfId="1097"/>
    <cellStyle name="S13" xfId="1098"/>
    <cellStyle name="S14" xfId="1099"/>
    <cellStyle name="S15" xfId="1100"/>
    <cellStyle name="S16" xfId="1101"/>
    <cellStyle name="S17" xfId="1102"/>
    <cellStyle name="S18" xfId="1103"/>
    <cellStyle name="S19" xfId="1104"/>
    <cellStyle name="S2" xfId="1105"/>
    <cellStyle name="S20" xfId="1106"/>
    <cellStyle name="S3" xfId="1107"/>
    <cellStyle name="S4" xfId="1108"/>
    <cellStyle name="S5" xfId="1109"/>
    <cellStyle name="S6" xfId="1110"/>
    <cellStyle name="S7" xfId="1111"/>
    <cellStyle name="S8" xfId="1112"/>
    <cellStyle name="S9" xfId="1113"/>
    <cellStyle name="Salomon Logo" xfId="1114"/>
    <cellStyle name="SAPBEXaggData" xfId="1115"/>
    <cellStyle name="SAPBEXaggDataEmph" xfId="1116"/>
    <cellStyle name="SAPBEXaggItem" xfId="1117"/>
    <cellStyle name="SAPBEXaggItemX" xfId="1118"/>
    <cellStyle name="SAPBEXchaText" xfId="1119"/>
    <cellStyle name="SAPBEXexcBad7" xfId="1120"/>
    <cellStyle name="SAPBEXexcBad8" xfId="1121"/>
    <cellStyle name="SAPBEXexcBad9" xfId="1122"/>
    <cellStyle name="SAPBEXexcCritical4" xfId="1123"/>
    <cellStyle name="SAPBEXexcCritical5" xfId="1124"/>
    <cellStyle name="SAPBEXexcCritical6" xfId="1125"/>
    <cellStyle name="SAPBEXexcGood1" xfId="1126"/>
    <cellStyle name="SAPBEXexcGood2" xfId="1127"/>
    <cellStyle name="SAPBEXexcGood3" xfId="1128"/>
    <cellStyle name="SAPBEXfilterDrill" xfId="1129"/>
    <cellStyle name="SAPBEXfilterItem" xfId="1130"/>
    <cellStyle name="SAPBEXfilterText" xfId="1131"/>
    <cellStyle name="SAPBEXformats" xfId="1132"/>
    <cellStyle name="SAPBEXheaderItem" xfId="1133"/>
    <cellStyle name="SAPBEXheaderText" xfId="1134"/>
    <cellStyle name="SAPBEXHLevel0" xfId="1135"/>
    <cellStyle name="SAPBEXHLevel0X" xfId="1136"/>
    <cellStyle name="SAPBEXHLevel1" xfId="1137"/>
    <cellStyle name="SAPBEXHLevel1X" xfId="1138"/>
    <cellStyle name="SAPBEXHLevel2" xfId="1139"/>
    <cellStyle name="SAPBEXHLevel2X" xfId="1140"/>
    <cellStyle name="SAPBEXHLevel3" xfId="1141"/>
    <cellStyle name="SAPBEXHLevel3X" xfId="1142"/>
    <cellStyle name="SAPBEXinputData" xfId="1143"/>
    <cellStyle name="SAPBEXresData" xfId="1144"/>
    <cellStyle name="SAPBEXresDataEmph" xfId="1145"/>
    <cellStyle name="SAPBEXresItem" xfId="1146"/>
    <cellStyle name="SAPBEXresItemX" xfId="1147"/>
    <cellStyle name="SAPBEXstdData" xfId="1148"/>
    <cellStyle name="SAPBEXstdDataEmph" xfId="1149"/>
    <cellStyle name="SAPBEXstdItem" xfId="1150"/>
    <cellStyle name="SAPBEXstdItemX" xfId="1151"/>
    <cellStyle name="SAPBEXtitle" xfId="1152"/>
    <cellStyle name="SAPBEXundefined" xfId="1153"/>
    <cellStyle name="st1" xfId="1154"/>
    <cellStyle name="Standard_NEGS" xfId="1155"/>
    <cellStyle name="Style 1" xfId="1156"/>
    <cellStyle name="Table Head" xfId="1157"/>
    <cellStyle name="Table Head Aligned" xfId="1158"/>
    <cellStyle name="Table Head Blue" xfId="1159"/>
    <cellStyle name="Table Head Green" xfId="1160"/>
    <cellStyle name="Table Head_Val_Sum_Graph" xfId="1161"/>
    <cellStyle name="Table Heading" xfId="1162"/>
    <cellStyle name="Table Heading 2" xfId="1163"/>
    <cellStyle name="Table Heading_EE.2REK.P2011.4.78(v0.3)" xfId="1164"/>
    <cellStyle name="Table Text" xfId="1165"/>
    <cellStyle name="Table Title" xfId="1166"/>
    <cellStyle name="Table Units" xfId="1167"/>
    <cellStyle name="Table_Header" xfId="1168"/>
    <cellStyle name="Text" xfId="1169"/>
    <cellStyle name="Text 1" xfId="1170"/>
    <cellStyle name="Text Head" xfId="1171"/>
    <cellStyle name="Text Head 1" xfId="1172"/>
    <cellStyle name="Title" xfId="1173"/>
    <cellStyle name="Total" xfId="1174"/>
    <cellStyle name="TotalCurrency" xfId="1175"/>
    <cellStyle name="Underline_Single" xfId="1176"/>
    <cellStyle name="Unit" xfId="1177"/>
    <cellStyle name="Warning Text" xfId="1178"/>
    <cellStyle name="year" xfId="1179"/>
    <cellStyle name="Акцент1 10" xfId="1180"/>
    <cellStyle name="Акцент1 2" xfId="1181"/>
    <cellStyle name="Акцент1 2 2" xfId="1182"/>
    <cellStyle name="Акцент1 2 3" xfId="2070"/>
    <cellStyle name="Акцент1 3" xfId="1183"/>
    <cellStyle name="Акцент1 3 2" xfId="1184"/>
    <cellStyle name="Акцент1 4" xfId="1185"/>
    <cellStyle name="Акцент1 4 2" xfId="1186"/>
    <cellStyle name="Акцент1 5" xfId="1187"/>
    <cellStyle name="Акцент1 5 2" xfId="1188"/>
    <cellStyle name="Акцент1 6" xfId="1189"/>
    <cellStyle name="Акцент1 6 2" xfId="1190"/>
    <cellStyle name="Акцент1 7" xfId="1191"/>
    <cellStyle name="Акцент1 7 2" xfId="1192"/>
    <cellStyle name="Акцент1 8" xfId="1193"/>
    <cellStyle name="Акцент1 8 2" xfId="1194"/>
    <cellStyle name="Акцент1 9" xfId="1195"/>
    <cellStyle name="Акцент1 9 2" xfId="1196"/>
    <cellStyle name="Акцент2 10" xfId="1197"/>
    <cellStyle name="Акцент2 2" xfId="1198"/>
    <cellStyle name="Акцент2 2 2" xfId="1199"/>
    <cellStyle name="Акцент2 2 3" xfId="2071"/>
    <cellStyle name="Акцент2 3" xfId="1200"/>
    <cellStyle name="Акцент2 3 2" xfId="1201"/>
    <cellStyle name="Акцент2 4" xfId="1202"/>
    <cellStyle name="Акцент2 4 2" xfId="1203"/>
    <cellStyle name="Акцент2 5" xfId="1204"/>
    <cellStyle name="Акцент2 5 2" xfId="1205"/>
    <cellStyle name="Акцент2 6" xfId="1206"/>
    <cellStyle name="Акцент2 6 2" xfId="1207"/>
    <cellStyle name="Акцент2 7" xfId="1208"/>
    <cellStyle name="Акцент2 7 2" xfId="1209"/>
    <cellStyle name="Акцент2 8" xfId="1210"/>
    <cellStyle name="Акцент2 8 2" xfId="1211"/>
    <cellStyle name="Акцент2 9" xfId="1212"/>
    <cellStyle name="Акцент2 9 2" xfId="1213"/>
    <cellStyle name="Акцент3 10" xfId="1214"/>
    <cellStyle name="Акцент3 2" xfId="1215"/>
    <cellStyle name="Акцент3 2 2" xfId="1216"/>
    <cellStyle name="Акцент3 2 3" xfId="2072"/>
    <cellStyle name="Акцент3 3" xfId="1217"/>
    <cellStyle name="Акцент3 3 2" xfId="1218"/>
    <cellStyle name="Акцент3 4" xfId="1219"/>
    <cellStyle name="Акцент3 4 2" xfId="1220"/>
    <cellStyle name="Акцент3 5" xfId="1221"/>
    <cellStyle name="Акцент3 5 2" xfId="1222"/>
    <cellStyle name="Акцент3 6" xfId="1223"/>
    <cellStyle name="Акцент3 6 2" xfId="1224"/>
    <cellStyle name="Акцент3 7" xfId="1225"/>
    <cellStyle name="Акцент3 7 2" xfId="1226"/>
    <cellStyle name="Акцент3 8" xfId="1227"/>
    <cellStyle name="Акцент3 8 2" xfId="1228"/>
    <cellStyle name="Акцент3 9" xfId="1229"/>
    <cellStyle name="Акцент3 9 2" xfId="1230"/>
    <cellStyle name="Акцент4 10" xfId="1231"/>
    <cellStyle name="Акцент4 2" xfId="1232"/>
    <cellStyle name="Акцент4 2 2" xfId="1233"/>
    <cellStyle name="Акцент4 2 3" xfId="2073"/>
    <cellStyle name="Акцент4 3" xfId="1234"/>
    <cellStyle name="Акцент4 3 2" xfId="1235"/>
    <cellStyle name="Акцент4 4" xfId="1236"/>
    <cellStyle name="Акцент4 4 2" xfId="1237"/>
    <cellStyle name="Акцент4 5" xfId="1238"/>
    <cellStyle name="Акцент4 5 2" xfId="1239"/>
    <cellStyle name="Акцент4 6" xfId="1240"/>
    <cellStyle name="Акцент4 6 2" xfId="1241"/>
    <cellStyle name="Акцент4 7" xfId="1242"/>
    <cellStyle name="Акцент4 7 2" xfId="1243"/>
    <cellStyle name="Акцент4 8" xfId="1244"/>
    <cellStyle name="Акцент4 8 2" xfId="1245"/>
    <cellStyle name="Акцент4 9" xfId="1246"/>
    <cellStyle name="Акцент4 9 2" xfId="1247"/>
    <cellStyle name="Акцент5 10" xfId="1248"/>
    <cellStyle name="Акцент5 2" xfId="1249"/>
    <cellStyle name="Акцент5 2 2" xfId="1250"/>
    <cellStyle name="Акцент5 2 3" xfId="2074"/>
    <cellStyle name="Акцент5 3" xfId="1251"/>
    <cellStyle name="Акцент5 3 2" xfId="1252"/>
    <cellStyle name="Акцент5 4" xfId="1253"/>
    <cellStyle name="Акцент5 4 2" xfId="1254"/>
    <cellStyle name="Акцент5 5" xfId="1255"/>
    <cellStyle name="Акцент5 5 2" xfId="1256"/>
    <cellStyle name="Акцент5 6" xfId="1257"/>
    <cellStyle name="Акцент5 6 2" xfId="1258"/>
    <cellStyle name="Акцент5 7" xfId="1259"/>
    <cellStyle name="Акцент5 7 2" xfId="1260"/>
    <cellStyle name="Акцент5 8" xfId="1261"/>
    <cellStyle name="Акцент5 8 2" xfId="1262"/>
    <cellStyle name="Акцент5 9" xfId="1263"/>
    <cellStyle name="Акцент5 9 2" xfId="1264"/>
    <cellStyle name="Акцент6 10" xfId="1265"/>
    <cellStyle name="Акцент6 2" xfId="1266"/>
    <cellStyle name="Акцент6 2 2" xfId="1267"/>
    <cellStyle name="Акцент6 2 3" xfId="2075"/>
    <cellStyle name="Акцент6 3" xfId="1268"/>
    <cellStyle name="Акцент6 3 2" xfId="1269"/>
    <cellStyle name="Акцент6 4" xfId="1270"/>
    <cellStyle name="Акцент6 4 2" xfId="1271"/>
    <cellStyle name="Акцент6 5" xfId="1272"/>
    <cellStyle name="Акцент6 5 2" xfId="1273"/>
    <cellStyle name="Акцент6 6" xfId="1274"/>
    <cellStyle name="Акцент6 6 2" xfId="1275"/>
    <cellStyle name="Акцент6 7" xfId="1276"/>
    <cellStyle name="Акцент6 7 2" xfId="1277"/>
    <cellStyle name="Акцент6 8" xfId="1278"/>
    <cellStyle name="Акцент6 8 2" xfId="1279"/>
    <cellStyle name="Акцент6 9" xfId="1280"/>
    <cellStyle name="Акцент6 9 2" xfId="1281"/>
    <cellStyle name="Беззащитный" xfId="1282"/>
    <cellStyle name="Ввод  10" xfId="1283"/>
    <cellStyle name="Ввод  2" xfId="1284"/>
    <cellStyle name="Ввод  2 2" xfId="1285"/>
    <cellStyle name="Ввод  2 3" xfId="2076"/>
    <cellStyle name="Ввод  2_46EE.2011(v1.0)" xfId="1286"/>
    <cellStyle name="Ввод  3" xfId="1287"/>
    <cellStyle name="Ввод  3 2" xfId="1288"/>
    <cellStyle name="Ввод  3_46EE.2011(v1.0)" xfId="1289"/>
    <cellStyle name="Ввод  4" xfId="1290"/>
    <cellStyle name="Ввод  4 2" xfId="1291"/>
    <cellStyle name="Ввод  4_46EE.2011(v1.0)" xfId="1292"/>
    <cellStyle name="Ввод  5" xfId="1293"/>
    <cellStyle name="Ввод  5 2" xfId="1294"/>
    <cellStyle name="Ввод  5_46EE.2011(v1.0)" xfId="1295"/>
    <cellStyle name="Ввод  6" xfId="1296"/>
    <cellStyle name="Ввод  6 2" xfId="1297"/>
    <cellStyle name="Ввод  6_46EE.2011(v1.0)" xfId="1298"/>
    <cellStyle name="Ввод  7" xfId="1299"/>
    <cellStyle name="Ввод  7 2" xfId="1300"/>
    <cellStyle name="Ввод  7_46EE.2011(v1.0)" xfId="1301"/>
    <cellStyle name="Ввод  8" xfId="1302"/>
    <cellStyle name="Ввод  8 2" xfId="1303"/>
    <cellStyle name="Ввод  8_46EE.2011(v1.0)" xfId="1304"/>
    <cellStyle name="Ввод  9" xfId="1305"/>
    <cellStyle name="Ввод  9 2" xfId="1306"/>
    <cellStyle name="Ввод  9_46EE.2011(v1.0)" xfId="1307"/>
    <cellStyle name="Верт. заголовок" xfId="1308"/>
    <cellStyle name="Вес_продукта" xfId="1309"/>
    <cellStyle name="Вывод 10" xfId="1310"/>
    <cellStyle name="Вывод 2" xfId="1311"/>
    <cellStyle name="Вывод 2 2" xfId="1312"/>
    <cellStyle name="Вывод 2 3" xfId="2077"/>
    <cellStyle name="Вывод 2_46EE.2011(v1.0)" xfId="1313"/>
    <cellStyle name="Вывод 3" xfId="1314"/>
    <cellStyle name="Вывод 3 2" xfId="1315"/>
    <cellStyle name="Вывод 3_46EE.2011(v1.0)" xfId="1316"/>
    <cellStyle name="Вывод 4" xfId="1317"/>
    <cellStyle name="Вывод 4 2" xfId="1318"/>
    <cellStyle name="Вывод 4_46EE.2011(v1.0)" xfId="1319"/>
    <cellStyle name="Вывод 5" xfId="1320"/>
    <cellStyle name="Вывод 5 2" xfId="1321"/>
    <cellStyle name="Вывод 5_46EE.2011(v1.0)" xfId="1322"/>
    <cellStyle name="Вывод 6" xfId="1323"/>
    <cellStyle name="Вывод 6 2" xfId="1324"/>
    <cellStyle name="Вывод 6_46EE.2011(v1.0)" xfId="1325"/>
    <cellStyle name="Вывод 7" xfId="1326"/>
    <cellStyle name="Вывод 7 2" xfId="1327"/>
    <cellStyle name="Вывод 7_46EE.2011(v1.0)" xfId="1328"/>
    <cellStyle name="Вывод 8" xfId="1329"/>
    <cellStyle name="Вывод 8 2" xfId="1330"/>
    <cellStyle name="Вывод 8_46EE.2011(v1.0)" xfId="1331"/>
    <cellStyle name="Вывод 9" xfId="1332"/>
    <cellStyle name="Вывод 9 2" xfId="1333"/>
    <cellStyle name="Вывод 9_46EE.2011(v1.0)" xfId="1334"/>
    <cellStyle name="Вычисление 10" xfId="1335"/>
    <cellStyle name="Вычисление 2" xfId="1336"/>
    <cellStyle name="Вычисление 2 2" xfId="1337"/>
    <cellStyle name="Вычисление 2 3" xfId="2078"/>
    <cellStyle name="Вычисление 2_46EE.2011(v1.0)" xfId="1338"/>
    <cellStyle name="Вычисление 3" xfId="1339"/>
    <cellStyle name="Вычисление 3 2" xfId="1340"/>
    <cellStyle name="Вычисление 3_46EE.2011(v1.0)" xfId="1341"/>
    <cellStyle name="Вычисление 4" xfId="1342"/>
    <cellStyle name="Вычисление 4 2" xfId="1343"/>
    <cellStyle name="Вычисление 4_46EE.2011(v1.0)" xfId="1344"/>
    <cellStyle name="Вычисление 5" xfId="1345"/>
    <cellStyle name="Вычисление 5 2" xfId="1346"/>
    <cellStyle name="Вычисление 5_46EE.2011(v1.0)" xfId="1347"/>
    <cellStyle name="Вычисление 6" xfId="1348"/>
    <cellStyle name="Вычисление 6 2" xfId="1349"/>
    <cellStyle name="Вычисление 6_46EE.2011(v1.0)" xfId="1350"/>
    <cellStyle name="Вычисление 7" xfId="1351"/>
    <cellStyle name="Вычисление 7 2" xfId="1352"/>
    <cellStyle name="Вычисление 7_46EE.2011(v1.0)" xfId="1353"/>
    <cellStyle name="Вычисление 8" xfId="1354"/>
    <cellStyle name="Вычисление 8 2" xfId="1355"/>
    <cellStyle name="Вычисление 8_46EE.2011(v1.0)" xfId="1356"/>
    <cellStyle name="Вычисление 9" xfId="1357"/>
    <cellStyle name="Вычисление 9 2" xfId="1358"/>
    <cellStyle name="Вычисление 9_46EE.2011(v1.0)" xfId="1359"/>
    <cellStyle name="Гиперссылка 2" xfId="1360"/>
    <cellStyle name="Гиперссылка 3" xfId="1361"/>
    <cellStyle name="Гиперссылка 4" xfId="1362"/>
    <cellStyle name="Группа" xfId="1363"/>
    <cellStyle name="Группа 0" xfId="1364"/>
    <cellStyle name="Группа 1" xfId="1365"/>
    <cellStyle name="Группа 2" xfId="1366"/>
    <cellStyle name="Группа 3" xfId="1367"/>
    <cellStyle name="Группа 4" xfId="1368"/>
    <cellStyle name="Группа 5" xfId="1369"/>
    <cellStyle name="Группа 6" xfId="1370"/>
    <cellStyle name="Группа 7" xfId="1371"/>
    <cellStyle name="Группа 8" xfId="1372"/>
    <cellStyle name="Группа_additional slides_04.12.03 _1" xfId="1373"/>
    <cellStyle name="ДАТА" xfId="1374"/>
    <cellStyle name="ДАТА 2" xfId="1375"/>
    <cellStyle name="ДАТА 3" xfId="1376"/>
    <cellStyle name="ДАТА 4" xfId="1377"/>
    <cellStyle name="ДАТА 5" xfId="1378"/>
    <cellStyle name="ДАТА 6" xfId="1379"/>
    <cellStyle name="ДАТА 7" xfId="1380"/>
    <cellStyle name="ДАТА 8" xfId="1381"/>
    <cellStyle name="ДАТА 9" xfId="1382"/>
    <cellStyle name="ДАТА_1" xfId="1383"/>
    <cellStyle name="Денежный 2" xfId="1384"/>
    <cellStyle name="Денежный 2 2" xfId="1385"/>
    <cellStyle name="Денежный 2_INDEX.STATION.2012(v1.0)_" xfId="1386"/>
    <cellStyle name="Заголовок" xfId="1387"/>
    <cellStyle name="Заголовок 1 10" xfId="1388"/>
    <cellStyle name="Заголовок 1 2" xfId="1389"/>
    <cellStyle name="Заголовок 1 2 2" xfId="1390"/>
    <cellStyle name="Заголовок 1 2_46EE.2011(v1.0)" xfId="1391"/>
    <cellStyle name="Заголовок 1 3" xfId="1392"/>
    <cellStyle name="Заголовок 1 3 2" xfId="1393"/>
    <cellStyle name="Заголовок 1 3_46EE.2011(v1.0)" xfId="1394"/>
    <cellStyle name="Заголовок 1 4" xfId="1395"/>
    <cellStyle name="Заголовок 1 4 2" xfId="1396"/>
    <cellStyle name="Заголовок 1 4_46EE.2011(v1.0)" xfId="1397"/>
    <cellStyle name="Заголовок 1 5" xfId="1398"/>
    <cellStyle name="Заголовок 1 5 2" xfId="1399"/>
    <cellStyle name="Заголовок 1 5_46EE.2011(v1.0)" xfId="1400"/>
    <cellStyle name="Заголовок 1 6" xfId="1401"/>
    <cellStyle name="Заголовок 1 6 2" xfId="1402"/>
    <cellStyle name="Заголовок 1 6_46EE.2011(v1.0)" xfId="1403"/>
    <cellStyle name="Заголовок 1 7" xfId="1404"/>
    <cellStyle name="Заголовок 1 7 2" xfId="1405"/>
    <cellStyle name="Заголовок 1 7_46EE.2011(v1.0)" xfId="1406"/>
    <cellStyle name="Заголовок 1 8" xfId="1407"/>
    <cellStyle name="Заголовок 1 8 2" xfId="1408"/>
    <cellStyle name="Заголовок 1 8_46EE.2011(v1.0)" xfId="1409"/>
    <cellStyle name="Заголовок 1 9" xfId="1410"/>
    <cellStyle name="Заголовок 1 9 2" xfId="1411"/>
    <cellStyle name="Заголовок 1 9_46EE.2011(v1.0)" xfId="1412"/>
    <cellStyle name="Заголовок 2 10" xfId="1413"/>
    <cellStyle name="Заголовок 2 2" xfId="1414"/>
    <cellStyle name="Заголовок 2 2 2" xfId="1415"/>
    <cellStyle name="Заголовок 2 2_46EE.2011(v1.0)" xfId="1416"/>
    <cellStyle name="Заголовок 2 3" xfId="1417"/>
    <cellStyle name="Заголовок 2 3 2" xfId="1418"/>
    <cellStyle name="Заголовок 2 3_46EE.2011(v1.0)" xfId="1419"/>
    <cellStyle name="Заголовок 2 4" xfId="1420"/>
    <cellStyle name="Заголовок 2 4 2" xfId="1421"/>
    <cellStyle name="Заголовок 2 4_46EE.2011(v1.0)" xfId="1422"/>
    <cellStyle name="Заголовок 2 5" xfId="1423"/>
    <cellStyle name="Заголовок 2 5 2" xfId="1424"/>
    <cellStyle name="Заголовок 2 5_46EE.2011(v1.0)" xfId="1425"/>
    <cellStyle name="Заголовок 2 6" xfId="1426"/>
    <cellStyle name="Заголовок 2 6 2" xfId="1427"/>
    <cellStyle name="Заголовок 2 6_46EE.2011(v1.0)" xfId="1428"/>
    <cellStyle name="Заголовок 2 7" xfId="1429"/>
    <cellStyle name="Заголовок 2 7 2" xfId="1430"/>
    <cellStyle name="Заголовок 2 7_46EE.2011(v1.0)" xfId="1431"/>
    <cellStyle name="Заголовок 2 8" xfId="1432"/>
    <cellStyle name="Заголовок 2 8 2" xfId="1433"/>
    <cellStyle name="Заголовок 2 8_46EE.2011(v1.0)" xfId="1434"/>
    <cellStyle name="Заголовок 2 9" xfId="1435"/>
    <cellStyle name="Заголовок 2 9 2" xfId="1436"/>
    <cellStyle name="Заголовок 2 9_46EE.2011(v1.0)" xfId="1437"/>
    <cellStyle name="Заголовок 3 10" xfId="1438"/>
    <cellStyle name="Заголовок 3 2" xfId="1439"/>
    <cellStyle name="Заголовок 3 2 2" xfId="1440"/>
    <cellStyle name="Заголовок 3 2_46EE.2011(v1.0)" xfId="1441"/>
    <cellStyle name="Заголовок 3 3" xfId="1442"/>
    <cellStyle name="Заголовок 3 3 2" xfId="1443"/>
    <cellStyle name="Заголовок 3 3_46EE.2011(v1.0)" xfId="1444"/>
    <cellStyle name="Заголовок 3 4" xfId="1445"/>
    <cellStyle name="Заголовок 3 4 2" xfId="1446"/>
    <cellStyle name="Заголовок 3 4_46EE.2011(v1.0)" xfId="1447"/>
    <cellStyle name="Заголовок 3 5" xfId="1448"/>
    <cellStyle name="Заголовок 3 5 2" xfId="1449"/>
    <cellStyle name="Заголовок 3 5_46EE.2011(v1.0)" xfId="1450"/>
    <cellStyle name="Заголовок 3 6" xfId="1451"/>
    <cellStyle name="Заголовок 3 6 2" xfId="1452"/>
    <cellStyle name="Заголовок 3 6_46EE.2011(v1.0)" xfId="1453"/>
    <cellStyle name="Заголовок 3 7" xfId="1454"/>
    <cellStyle name="Заголовок 3 7 2" xfId="1455"/>
    <cellStyle name="Заголовок 3 7_46EE.2011(v1.0)" xfId="1456"/>
    <cellStyle name="Заголовок 3 8" xfId="1457"/>
    <cellStyle name="Заголовок 3 8 2" xfId="1458"/>
    <cellStyle name="Заголовок 3 8_46EE.2011(v1.0)" xfId="1459"/>
    <cellStyle name="Заголовок 3 9" xfId="1460"/>
    <cellStyle name="Заголовок 3 9 2" xfId="1461"/>
    <cellStyle name="Заголовок 3 9_46EE.2011(v1.0)" xfId="1462"/>
    <cellStyle name="Заголовок 4 10" xfId="1463"/>
    <cellStyle name="Заголовок 4 2" xfId="1464"/>
    <cellStyle name="Заголовок 4 2 2" xfId="1465"/>
    <cellStyle name="Заголовок 4 3" xfId="1466"/>
    <cellStyle name="Заголовок 4 3 2" xfId="1467"/>
    <cellStyle name="Заголовок 4 4" xfId="1468"/>
    <cellStyle name="Заголовок 4 4 2" xfId="1469"/>
    <cellStyle name="Заголовок 4 5" xfId="1470"/>
    <cellStyle name="Заголовок 4 5 2" xfId="1471"/>
    <cellStyle name="Заголовок 4 6" xfId="1472"/>
    <cellStyle name="Заголовок 4 6 2" xfId="1473"/>
    <cellStyle name="Заголовок 4 7" xfId="1474"/>
    <cellStyle name="Заголовок 4 7 2" xfId="1475"/>
    <cellStyle name="Заголовок 4 8" xfId="1476"/>
    <cellStyle name="Заголовок 4 8 2" xfId="1477"/>
    <cellStyle name="Заголовок 4 9" xfId="1478"/>
    <cellStyle name="Заголовок 4 9 2" xfId="1479"/>
    <cellStyle name="ЗАГОЛОВОК1" xfId="1480"/>
    <cellStyle name="ЗАГОЛОВОК2" xfId="1481"/>
    <cellStyle name="ЗаголовокСтолбца" xfId="1482"/>
    <cellStyle name="Защитный" xfId="1483"/>
    <cellStyle name="Значение" xfId="1484"/>
    <cellStyle name="Зоголовок" xfId="1485"/>
    <cellStyle name="Итог 10" xfId="1486"/>
    <cellStyle name="Итог 2" xfId="1487"/>
    <cellStyle name="Итог 2 2" xfId="1488"/>
    <cellStyle name="Итог 2_46EE.2011(v1.0)" xfId="1489"/>
    <cellStyle name="Итог 3" xfId="1490"/>
    <cellStyle name="Итог 3 2" xfId="1491"/>
    <cellStyle name="Итог 3_46EE.2011(v1.0)" xfId="1492"/>
    <cellStyle name="Итог 4" xfId="1493"/>
    <cellStyle name="Итог 4 2" xfId="1494"/>
    <cellStyle name="Итог 4_46EE.2011(v1.0)" xfId="1495"/>
    <cellStyle name="Итог 5" xfId="1496"/>
    <cellStyle name="Итог 5 2" xfId="1497"/>
    <cellStyle name="Итог 5_46EE.2011(v1.0)" xfId="1498"/>
    <cellStyle name="Итог 6" xfId="1499"/>
    <cellStyle name="Итог 6 2" xfId="1500"/>
    <cellStyle name="Итог 6_46EE.2011(v1.0)" xfId="1501"/>
    <cellStyle name="Итог 7" xfId="1502"/>
    <cellStyle name="Итог 7 2" xfId="1503"/>
    <cellStyle name="Итог 7_46EE.2011(v1.0)" xfId="1504"/>
    <cellStyle name="Итог 8" xfId="1505"/>
    <cellStyle name="Итог 8 2" xfId="1506"/>
    <cellStyle name="Итог 8_46EE.2011(v1.0)" xfId="1507"/>
    <cellStyle name="Итог 9" xfId="1508"/>
    <cellStyle name="Итог 9 2" xfId="1509"/>
    <cellStyle name="Итог 9_46EE.2011(v1.0)" xfId="1510"/>
    <cellStyle name="Итого" xfId="1511"/>
    <cellStyle name="ИТОГОВЫЙ" xfId="1512"/>
    <cellStyle name="ИТОГОВЫЙ 2" xfId="1513"/>
    <cellStyle name="ИТОГОВЫЙ 3" xfId="1514"/>
    <cellStyle name="ИТОГОВЫЙ 4" xfId="1515"/>
    <cellStyle name="ИТОГОВЫЙ 5" xfId="1516"/>
    <cellStyle name="ИТОГОВЫЙ 6" xfId="1517"/>
    <cellStyle name="ИТОГОВЫЙ 7" xfId="1518"/>
    <cellStyle name="ИТОГОВЫЙ 8" xfId="1519"/>
    <cellStyle name="ИТОГОВЫЙ 9" xfId="1520"/>
    <cellStyle name="ИТОГОВЫЙ_1" xfId="1521"/>
    <cellStyle name="Контрольная ячейка 10" xfId="1522"/>
    <cellStyle name="Контрольная ячейка 2" xfId="1523"/>
    <cellStyle name="Контрольная ячейка 2 2" xfId="1524"/>
    <cellStyle name="Контрольная ячейка 2 3" xfId="2079"/>
    <cellStyle name="Контрольная ячейка 2_46EE.2011(v1.0)" xfId="1525"/>
    <cellStyle name="Контрольная ячейка 3" xfId="1526"/>
    <cellStyle name="Контрольная ячейка 3 2" xfId="1527"/>
    <cellStyle name="Контрольная ячейка 3_46EE.2011(v1.0)" xfId="1528"/>
    <cellStyle name="Контрольная ячейка 4" xfId="1529"/>
    <cellStyle name="Контрольная ячейка 4 2" xfId="1530"/>
    <cellStyle name="Контрольная ячейка 4_46EE.2011(v1.0)" xfId="1531"/>
    <cellStyle name="Контрольная ячейка 5" xfId="1532"/>
    <cellStyle name="Контрольная ячейка 5 2" xfId="1533"/>
    <cellStyle name="Контрольная ячейка 5_46EE.2011(v1.0)" xfId="1534"/>
    <cellStyle name="Контрольная ячейка 6" xfId="1535"/>
    <cellStyle name="Контрольная ячейка 6 2" xfId="1536"/>
    <cellStyle name="Контрольная ячейка 6_46EE.2011(v1.0)" xfId="1537"/>
    <cellStyle name="Контрольная ячейка 7" xfId="1538"/>
    <cellStyle name="Контрольная ячейка 7 2" xfId="1539"/>
    <cellStyle name="Контрольная ячейка 7_46EE.2011(v1.0)" xfId="1540"/>
    <cellStyle name="Контрольная ячейка 8" xfId="1541"/>
    <cellStyle name="Контрольная ячейка 8 2" xfId="1542"/>
    <cellStyle name="Контрольная ячейка 8_46EE.2011(v1.0)" xfId="1543"/>
    <cellStyle name="Контрольная ячейка 9" xfId="1544"/>
    <cellStyle name="Контрольная ячейка 9 2" xfId="1545"/>
    <cellStyle name="Контрольная ячейка 9_46EE.2011(v1.0)" xfId="1546"/>
    <cellStyle name="Миша (бланки отчетности)" xfId="1547"/>
    <cellStyle name="Мой заголовок" xfId="1548"/>
    <cellStyle name="Мой заголовок листа" xfId="1549"/>
    <cellStyle name="Мои наименования показателей" xfId="1550"/>
    <cellStyle name="Мои наименования показателей 2" xfId="1551"/>
    <cellStyle name="Мои наименования показателей 2 2" xfId="1552"/>
    <cellStyle name="Мои наименования показателей 2 3" xfId="1553"/>
    <cellStyle name="Мои наименования показателей 2 4" xfId="1554"/>
    <cellStyle name="Мои наименования показателей 2 5" xfId="1555"/>
    <cellStyle name="Мои наименования показателей 2 6" xfId="1556"/>
    <cellStyle name="Мои наименования показателей 2 7" xfId="1557"/>
    <cellStyle name="Мои наименования показателей 2 8" xfId="1558"/>
    <cellStyle name="Мои наименования показателей 2 9" xfId="1559"/>
    <cellStyle name="Мои наименования показателей 2_1" xfId="1560"/>
    <cellStyle name="Мои наименования показателей 3" xfId="1561"/>
    <cellStyle name="Мои наименования показателей 3 2" xfId="1562"/>
    <cellStyle name="Мои наименования показателей 3 3" xfId="1563"/>
    <cellStyle name="Мои наименования показателей 3 4" xfId="1564"/>
    <cellStyle name="Мои наименования показателей 3 5" xfId="1565"/>
    <cellStyle name="Мои наименования показателей 3 6" xfId="1566"/>
    <cellStyle name="Мои наименования показателей 3 7" xfId="1567"/>
    <cellStyle name="Мои наименования показателей 3 8" xfId="1568"/>
    <cellStyle name="Мои наименования показателей 3 9" xfId="1569"/>
    <cellStyle name="Мои наименования показателей 3_1" xfId="1570"/>
    <cellStyle name="Мои наименования показателей 4" xfId="1571"/>
    <cellStyle name="Мои наименования показателей 4 2" xfId="1572"/>
    <cellStyle name="Мои наименования показателей 4 3" xfId="1573"/>
    <cellStyle name="Мои наименования показателей 4 4" xfId="1574"/>
    <cellStyle name="Мои наименования показателей 4 5" xfId="1575"/>
    <cellStyle name="Мои наименования показателей 4 6" xfId="1576"/>
    <cellStyle name="Мои наименования показателей 4 7" xfId="1577"/>
    <cellStyle name="Мои наименования показателей 4 8" xfId="1578"/>
    <cellStyle name="Мои наименования показателей 4 9" xfId="1579"/>
    <cellStyle name="Мои наименования показателей 4_1" xfId="1580"/>
    <cellStyle name="Мои наименования показателей 5" xfId="1581"/>
    <cellStyle name="Мои наименования показателей 5 2" xfId="1582"/>
    <cellStyle name="Мои наименования показателей 5 3" xfId="1583"/>
    <cellStyle name="Мои наименования показателей 5 4" xfId="1584"/>
    <cellStyle name="Мои наименования показателей 5 5" xfId="1585"/>
    <cellStyle name="Мои наименования показателей 5 6" xfId="1586"/>
    <cellStyle name="Мои наименования показателей 5 7" xfId="1587"/>
    <cellStyle name="Мои наименования показателей 5 8" xfId="1588"/>
    <cellStyle name="Мои наименования показателей 5 9" xfId="1589"/>
    <cellStyle name="Мои наименования показателей 5_1" xfId="1590"/>
    <cellStyle name="Мои наименования показателей 6" xfId="1591"/>
    <cellStyle name="Мои наименования показателей 6 2" xfId="1592"/>
    <cellStyle name="Мои наименования показателей 6 3" xfId="1593"/>
    <cellStyle name="Мои наименования показателей 6_46EE.2011(v1.0)" xfId="1594"/>
    <cellStyle name="Мои наименования показателей 7" xfId="1595"/>
    <cellStyle name="Мои наименования показателей 7 2" xfId="1596"/>
    <cellStyle name="Мои наименования показателей 7 3" xfId="1597"/>
    <cellStyle name="Мои наименования показателей 7_46EE.2011(v1.0)" xfId="1598"/>
    <cellStyle name="Мои наименования показателей 8" xfId="1599"/>
    <cellStyle name="Мои наименования показателей 8 2" xfId="1600"/>
    <cellStyle name="Мои наименования показателей 8 3" xfId="1601"/>
    <cellStyle name="Мои наименования показателей 8_46EE.2011(v1.0)" xfId="1602"/>
    <cellStyle name="Мои наименования показателей_46EE.2011" xfId="1603"/>
    <cellStyle name="назв фил" xfId="1604"/>
    <cellStyle name="Название 10" xfId="1605"/>
    <cellStyle name="Название 2" xfId="1606"/>
    <cellStyle name="Название 2 2" xfId="1607"/>
    <cellStyle name="Название 3" xfId="1608"/>
    <cellStyle name="Название 3 2" xfId="1609"/>
    <cellStyle name="Название 4" xfId="1610"/>
    <cellStyle name="Название 4 2" xfId="1611"/>
    <cellStyle name="Название 5" xfId="1612"/>
    <cellStyle name="Название 5 2" xfId="1613"/>
    <cellStyle name="Название 6" xfId="1614"/>
    <cellStyle name="Название 6 2" xfId="1615"/>
    <cellStyle name="Название 7" xfId="1616"/>
    <cellStyle name="Название 7 2" xfId="1617"/>
    <cellStyle name="Название 8" xfId="1618"/>
    <cellStyle name="Название 8 2" xfId="1619"/>
    <cellStyle name="Название 9" xfId="1620"/>
    <cellStyle name="Название 9 2" xfId="1621"/>
    <cellStyle name="Невидимый" xfId="1622"/>
    <cellStyle name="Нейтральный 10" xfId="1623"/>
    <cellStyle name="Нейтральный 2" xfId="1624"/>
    <cellStyle name="Нейтральный 2 2" xfId="1625"/>
    <cellStyle name="Нейтральный 2 3" xfId="2080"/>
    <cellStyle name="Нейтральный 3" xfId="1626"/>
    <cellStyle name="Нейтральный 3 2" xfId="1627"/>
    <cellStyle name="Нейтральный 4" xfId="1628"/>
    <cellStyle name="Нейтральный 4 2" xfId="1629"/>
    <cellStyle name="Нейтральный 5" xfId="1630"/>
    <cellStyle name="Нейтральный 5 2" xfId="1631"/>
    <cellStyle name="Нейтральный 6" xfId="1632"/>
    <cellStyle name="Нейтральный 6 2" xfId="1633"/>
    <cellStyle name="Нейтральный 7" xfId="1634"/>
    <cellStyle name="Нейтральный 7 2" xfId="1635"/>
    <cellStyle name="Нейтральный 8" xfId="1636"/>
    <cellStyle name="Нейтральный 8 2" xfId="1637"/>
    <cellStyle name="Нейтральный 9" xfId="1638"/>
    <cellStyle name="Нейтральный 9 2" xfId="1639"/>
    <cellStyle name="Низ1" xfId="1640"/>
    <cellStyle name="Низ2" xfId="1641"/>
    <cellStyle name="Обычный" xfId="0" builtinId="0"/>
    <cellStyle name="Обычный 10" xfId="1642"/>
    <cellStyle name="Обычный 10 2" xfId="1643"/>
    <cellStyle name="Обычный 11" xfId="1644"/>
    <cellStyle name="Обычный 11 2" xfId="1645"/>
    <cellStyle name="Обычный 11 3" xfId="1646"/>
    <cellStyle name="Обычный 11 3 2" xfId="1647"/>
    <cellStyle name="Обычный 11 3 2 2" xfId="2083"/>
    <cellStyle name="Обычный 11 3 2 3" xfId="2117"/>
    <cellStyle name="Обычный 11 3 3" xfId="2082"/>
    <cellStyle name="Обычный 11 3 4" xfId="2113"/>
    <cellStyle name="Обычный 11 4" xfId="1648"/>
    <cellStyle name="Обычный 11 5" xfId="2081"/>
    <cellStyle name="Обычный 11_ARMRAZR" xfId="1649"/>
    <cellStyle name="Обычный 12" xfId="1650"/>
    <cellStyle name="Обычный 12 2" xfId="1651"/>
    <cellStyle name="Обычный 12 3" xfId="1652"/>
    <cellStyle name="Обычный 12 4" xfId="2049"/>
    <cellStyle name="Обычный 13" xfId="1653"/>
    <cellStyle name="Обычный 14" xfId="1654"/>
    <cellStyle name="Обычный 14 2" xfId="2041"/>
    <cellStyle name="Обычный 14 3" xfId="2050"/>
    <cellStyle name="Обычный 14 4" xfId="2084"/>
    <cellStyle name="Обычный 15" xfId="1655"/>
    <cellStyle name="Обычный 15 2" xfId="1656"/>
    <cellStyle name="Обычный 15 2 2" xfId="2085"/>
    <cellStyle name="Обычный 16" xfId="1657"/>
    <cellStyle name="Обычный 16 2" xfId="1658"/>
    <cellStyle name="Обычный 16 2 2" xfId="2118"/>
    <cellStyle name="Обычный 16 3" xfId="1659"/>
    <cellStyle name="Обычный 16 3 2" xfId="2128"/>
    <cellStyle name="Обычный 16 4" xfId="2086"/>
    <cellStyle name="Обычный 16 5" xfId="2116"/>
    <cellStyle name="Обычный 17" xfId="1660"/>
    <cellStyle name="Обычный 18" xfId="1661"/>
    <cellStyle name="Обычный 19" xfId="1662"/>
    <cellStyle name="Обычный 2" xfId="1"/>
    <cellStyle name="Обычный 2 10" xfId="2112"/>
    <cellStyle name="Обычный 2 2" xfId="1663"/>
    <cellStyle name="Обычный 2 2 2" xfId="1664"/>
    <cellStyle name="Обычный 2 2 2 2" xfId="1665"/>
    <cellStyle name="Обычный 2 2 2 3" xfId="1666"/>
    <cellStyle name="Обычный 2 2 3" xfId="1667"/>
    <cellStyle name="Обычный 2 2 3 2" xfId="1668"/>
    <cellStyle name="Обычный 2 2 3 3" xfId="2089"/>
    <cellStyle name="Обычный 2 2 4" xfId="1669"/>
    <cellStyle name="Обычный 2 2 4 2" xfId="2090"/>
    <cellStyle name="Обычный 2 2 4 3" xfId="2119"/>
    <cellStyle name="Обычный 2 2 5" xfId="1670"/>
    <cellStyle name="Обычный 2 2 5 2" xfId="2129"/>
    <cellStyle name="Обычный 2 2 6" xfId="2088"/>
    <cellStyle name="Обычный 2 2 7" xfId="2114"/>
    <cellStyle name="Обычный 2 2_46EE.2011(v1.0)" xfId="1671"/>
    <cellStyle name="Обычный 2 3" xfId="1672"/>
    <cellStyle name="Обычный 2 3 2" xfId="1673"/>
    <cellStyle name="Обычный 2 3 3" xfId="1674"/>
    <cellStyle name="Обычный 2 3 4" xfId="1675"/>
    <cellStyle name="Обычный 2 3 4 2" xfId="2092"/>
    <cellStyle name="Обычный 2 3 4 3" xfId="2120"/>
    <cellStyle name="Обычный 2 3 5" xfId="1676"/>
    <cellStyle name="Обычный 2 3 6" xfId="2091"/>
    <cellStyle name="Обычный 2 3_46EE.2011(v1.0)" xfId="1677"/>
    <cellStyle name="Обычный 2 4" xfId="1678"/>
    <cellStyle name="Обычный 2 4 2" xfId="1679"/>
    <cellStyle name="Обычный 2 4 3" xfId="1680"/>
    <cellStyle name="Обычный 2 4 4" xfId="2093"/>
    <cellStyle name="Обычный 2 4_46EE.2011(v1.0)" xfId="1681"/>
    <cellStyle name="Обычный 2 5" xfId="1682"/>
    <cellStyle name="Обычный 2 5 2" xfId="1683"/>
    <cellStyle name="Обычный 2 5 3" xfId="1684"/>
    <cellStyle name="Обычный 2 5_46EE.2011(v1.0)" xfId="1685"/>
    <cellStyle name="Обычный 2 6" xfId="1686"/>
    <cellStyle name="Обычный 2 6 2" xfId="1687"/>
    <cellStyle name="Обычный 2 6 3" xfId="1688"/>
    <cellStyle name="Обычный 2 6_46EE.2011(v1.0)" xfId="1689"/>
    <cellStyle name="Обычный 2 7" xfId="1690"/>
    <cellStyle name="Обычный 2 7 2" xfId="1691"/>
    <cellStyle name="Обычный 2 8" xfId="1692"/>
    <cellStyle name="Обычный 2 9" xfId="2087"/>
    <cellStyle name="Обычный 2_1" xfId="1693"/>
    <cellStyle name="Обычный 20" xfId="1694"/>
    <cellStyle name="Обычный 21" xfId="1695"/>
    <cellStyle name="Обычный 22" xfId="1696"/>
    <cellStyle name="Обычный 23" xfId="1697"/>
    <cellStyle name="Обычный 24" xfId="1698"/>
    <cellStyle name="Обычный 25" xfId="1699"/>
    <cellStyle name="Обычный 26" xfId="1700"/>
    <cellStyle name="Обычный 27" xfId="1701"/>
    <cellStyle name="Обычный 28" xfId="1702"/>
    <cellStyle name="Обычный 29" xfId="1703"/>
    <cellStyle name="Обычный 3" xfId="1704"/>
    <cellStyle name="Обычный 3 2" xfId="1705"/>
    <cellStyle name="Обычный 3 3" xfId="1706"/>
    <cellStyle name="Обычный 3 4" xfId="1707"/>
    <cellStyle name="Обычный 3 4 2" xfId="2094"/>
    <cellStyle name="Обычный 3 4 3" xfId="2121"/>
    <cellStyle name="Обычный 3 5" xfId="1708"/>
    <cellStyle name="Обычный 3 5 2" xfId="1709"/>
    <cellStyle name="Обычный 3 5 3" xfId="2095"/>
    <cellStyle name="Обычный 3_Общехоз." xfId="1710"/>
    <cellStyle name="Обычный 30" xfId="1711"/>
    <cellStyle name="Обычный 31" xfId="1712"/>
    <cellStyle name="Обычный 32" xfId="1713"/>
    <cellStyle name="Обычный 33" xfId="1714"/>
    <cellStyle name="Обычный 34" xfId="1715"/>
    <cellStyle name="Обычный 35" xfId="1716"/>
    <cellStyle name="Обычный 36" xfId="1717"/>
    <cellStyle name="Обычный 37" xfId="1718"/>
    <cellStyle name="Обычный 38" xfId="1719"/>
    <cellStyle name="Обычный 39" xfId="1720"/>
    <cellStyle name="Обычный 4" xfId="3"/>
    <cellStyle name="Обычный 4 2" xfId="1721"/>
    <cellStyle name="Обычный 4 2 2" xfId="1722"/>
    <cellStyle name="Обычный 4 2 3" xfId="1723"/>
    <cellStyle name="Обычный 4 2 3 2" xfId="2097"/>
    <cellStyle name="Обычный 4 2 3 3" xfId="2122"/>
    <cellStyle name="Обычный 4 2 4" xfId="2096"/>
    <cellStyle name="Обычный 4 2 5" xfId="2115"/>
    <cellStyle name="Обычный 4 2_BALANCE.WARM.2011YEAR(v1.5)" xfId="1724"/>
    <cellStyle name="Обычный 4_EE.20.MET.SVOD.2.73_v0.1" xfId="1725"/>
    <cellStyle name="Обычный 40" xfId="1726"/>
    <cellStyle name="Обычный 41" xfId="1727"/>
    <cellStyle name="Обычный 41 2" xfId="1728"/>
    <cellStyle name="Обычный 41 2 2" xfId="2099"/>
    <cellStyle name="Обычный 41 2 3" xfId="2124"/>
    <cellStyle name="Обычный 41 3" xfId="2098"/>
    <cellStyle name="Обычный 41 4" xfId="2123"/>
    <cellStyle name="Обычный 42" xfId="1729"/>
    <cellStyle name="Обычный 42 2" xfId="1730"/>
    <cellStyle name="Обычный 42 2 2" xfId="2101"/>
    <cellStyle name="Обычный 42 2 3" xfId="2126"/>
    <cellStyle name="Обычный 42 3" xfId="2100"/>
    <cellStyle name="Обычный 42 4" xfId="2125"/>
    <cellStyle name="Обычный 43" xfId="1731"/>
    <cellStyle name="Обычный 43 2" xfId="2102"/>
    <cellStyle name="Обычный 43 3" xfId="2127"/>
    <cellStyle name="Обычный 44" xfId="1732"/>
    <cellStyle name="Обычный 45" xfId="1733"/>
    <cellStyle name="Обычный 46" xfId="1734"/>
    <cellStyle name="Обычный 47" xfId="1735"/>
    <cellStyle name="Обычный 48" xfId="2042"/>
    <cellStyle name="Обычный 49" xfId="2043"/>
    <cellStyle name="Обычный 5" xfId="1736"/>
    <cellStyle name="Обычный 5 2" xfId="1737"/>
    <cellStyle name="Обычный 5 3" xfId="2103"/>
    <cellStyle name="Обычный 50" xfId="2044"/>
    <cellStyle name="Обычный 51" xfId="2045"/>
    <cellStyle name="Обычный 52" xfId="2046"/>
    <cellStyle name="Обычный 53" xfId="2047"/>
    <cellStyle name="Обычный 54" xfId="2048"/>
    <cellStyle name="Обычный 6" xfId="1738"/>
    <cellStyle name="Обычный 6 2" xfId="1739"/>
    <cellStyle name="Обычный 7" xfId="1740"/>
    <cellStyle name="Обычный 7 2" xfId="1741"/>
    <cellStyle name="Обычный 7 2 2" xfId="2104"/>
    <cellStyle name="Обычный 8" xfId="1742"/>
    <cellStyle name="Обычный 8 2" xfId="1743"/>
    <cellStyle name="Обычный 8 3" xfId="1744"/>
    <cellStyle name="Обычный 8 4" xfId="2105"/>
    <cellStyle name="Обычный 9" xfId="1745"/>
    <cellStyle name="Обычный 9 2" xfId="1746"/>
    <cellStyle name="Обычный 9 3" xfId="2106"/>
    <cellStyle name="Обычный_Лист1" xfId="2"/>
    <cellStyle name="Ошибка" xfId="1747"/>
    <cellStyle name="Плохой 10" xfId="1748"/>
    <cellStyle name="Плохой 2" xfId="1749"/>
    <cellStyle name="Плохой 2 2" xfId="1750"/>
    <cellStyle name="Плохой 2 3" xfId="2107"/>
    <cellStyle name="Плохой 3" xfId="1751"/>
    <cellStyle name="Плохой 3 2" xfId="1752"/>
    <cellStyle name="Плохой 4" xfId="1753"/>
    <cellStyle name="Плохой 4 2" xfId="1754"/>
    <cellStyle name="Плохой 5" xfId="1755"/>
    <cellStyle name="Плохой 5 2" xfId="1756"/>
    <cellStyle name="Плохой 6" xfId="1757"/>
    <cellStyle name="Плохой 6 2" xfId="1758"/>
    <cellStyle name="Плохой 7" xfId="1759"/>
    <cellStyle name="Плохой 7 2" xfId="1760"/>
    <cellStyle name="Плохой 8" xfId="1761"/>
    <cellStyle name="Плохой 8 2" xfId="1762"/>
    <cellStyle name="Плохой 9" xfId="1763"/>
    <cellStyle name="Плохой 9 2" xfId="1764"/>
    <cellStyle name="По центру с переносом" xfId="1765"/>
    <cellStyle name="По ширине с переносом" xfId="1766"/>
    <cellStyle name="Подгруппа" xfId="1767"/>
    <cellStyle name="Поле ввода" xfId="1768"/>
    <cellStyle name="Пояснение 10" xfId="1769"/>
    <cellStyle name="Пояснение 2" xfId="1770"/>
    <cellStyle name="Пояснение 2 2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5 2" xfId="1777"/>
    <cellStyle name="Пояснение 6" xfId="1778"/>
    <cellStyle name="Пояснение 6 2" xfId="1779"/>
    <cellStyle name="Пояснение 7" xfId="1780"/>
    <cellStyle name="Пояснение 7 2" xfId="1781"/>
    <cellStyle name="Пояснение 8" xfId="1782"/>
    <cellStyle name="Пояснение 8 2" xfId="1783"/>
    <cellStyle name="Пояснение 9" xfId="1784"/>
    <cellStyle name="Пояснение 9 2" xfId="1785"/>
    <cellStyle name="Примечание 10" xfId="1786"/>
    <cellStyle name="Примечание 10 2" xfId="1787"/>
    <cellStyle name="Примечание 10 3" xfId="1788"/>
    <cellStyle name="Примечание 10_46EE.2011(v1.0)" xfId="1789"/>
    <cellStyle name="Примечание 11" xfId="1790"/>
    <cellStyle name="Примечание 11 2" xfId="1791"/>
    <cellStyle name="Примечание 11 3" xfId="1792"/>
    <cellStyle name="Примечание 11_46EE.2011(v1.0)" xfId="1793"/>
    <cellStyle name="Примечание 12" xfId="1794"/>
    <cellStyle name="Примечание 12 2" xfId="1795"/>
    <cellStyle name="Примечание 12 3" xfId="1796"/>
    <cellStyle name="Примечание 12_46EE.2011(v1.0)" xfId="1797"/>
    <cellStyle name="Примечание 13" xfId="1798"/>
    <cellStyle name="Примечание 14" xfId="1799"/>
    <cellStyle name="Примечание 15" xfId="1800"/>
    <cellStyle name="Примечание 16" xfId="1801"/>
    <cellStyle name="Примечание 17" xfId="1802"/>
    <cellStyle name="Примечание 18" xfId="1803"/>
    <cellStyle name="Примечание 19" xfId="1804"/>
    <cellStyle name="Примечание 2" xfId="1805"/>
    <cellStyle name="Примечание 2 10" xfId="2108"/>
    <cellStyle name="Примечание 2 2" xfId="1806"/>
    <cellStyle name="Примечание 2 3" xfId="1807"/>
    <cellStyle name="Примечание 2 4" xfId="1808"/>
    <cellStyle name="Примечание 2 5" xfId="1809"/>
    <cellStyle name="Примечание 2 6" xfId="1810"/>
    <cellStyle name="Примечание 2 7" xfId="1811"/>
    <cellStyle name="Примечание 2 8" xfId="1812"/>
    <cellStyle name="Примечание 2 9" xfId="1813"/>
    <cellStyle name="Примечание 2_46EE.2011(v1.0)" xfId="1814"/>
    <cellStyle name="Примечание 20" xfId="1815"/>
    <cellStyle name="Примечание 21" xfId="1816"/>
    <cellStyle name="Примечание 22" xfId="1817"/>
    <cellStyle name="Примечание 23" xfId="1818"/>
    <cellStyle name="Примечание 24" xfId="1819"/>
    <cellStyle name="Примечание 3" xfId="1820"/>
    <cellStyle name="Примечание 3 2" xfId="1821"/>
    <cellStyle name="Примечание 3 3" xfId="1822"/>
    <cellStyle name="Примечание 3 4" xfId="1823"/>
    <cellStyle name="Примечание 3 5" xfId="1824"/>
    <cellStyle name="Примечание 3 6" xfId="1825"/>
    <cellStyle name="Примечание 3 7" xfId="1826"/>
    <cellStyle name="Примечание 3 8" xfId="1827"/>
    <cellStyle name="Примечание 3 9" xfId="1828"/>
    <cellStyle name="Примечание 3_46EE.2011(v1.0)" xfId="1829"/>
    <cellStyle name="Примечание 4" xfId="1830"/>
    <cellStyle name="Примечание 4 2" xfId="1831"/>
    <cellStyle name="Примечание 4 3" xfId="1832"/>
    <cellStyle name="Примечание 4 4" xfId="1833"/>
    <cellStyle name="Примечание 4 5" xfId="1834"/>
    <cellStyle name="Примечание 4 6" xfId="1835"/>
    <cellStyle name="Примечание 4 7" xfId="1836"/>
    <cellStyle name="Примечание 4 8" xfId="1837"/>
    <cellStyle name="Примечание 4 9" xfId="1838"/>
    <cellStyle name="Примечание 4_46EE.2011(v1.0)" xfId="1839"/>
    <cellStyle name="Примечание 5" xfId="1840"/>
    <cellStyle name="Примечание 5 2" xfId="1841"/>
    <cellStyle name="Примечание 5 3" xfId="1842"/>
    <cellStyle name="Примечание 5 4" xfId="1843"/>
    <cellStyle name="Примечание 5 5" xfId="1844"/>
    <cellStyle name="Примечание 5 6" xfId="1845"/>
    <cellStyle name="Примечание 5 7" xfId="1846"/>
    <cellStyle name="Примечание 5 8" xfId="1847"/>
    <cellStyle name="Примечание 5 9" xfId="1848"/>
    <cellStyle name="Примечание 5_46EE.2011(v1.0)" xfId="1849"/>
    <cellStyle name="Примечание 6" xfId="1850"/>
    <cellStyle name="Примечание 6 2" xfId="1851"/>
    <cellStyle name="Примечание 6_46EE.2011(v1.0)" xfId="1852"/>
    <cellStyle name="Примечание 7" xfId="1853"/>
    <cellStyle name="Примечание 7 2" xfId="1854"/>
    <cellStyle name="Примечание 7_46EE.2011(v1.0)" xfId="1855"/>
    <cellStyle name="Примечание 8" xfId="1856"/>
    <cellStyle name="Примечание 8 2" xfId="1857"/>
    <cellStyle name="Примечание 8_46EE.2011(v1.0)" xfId="1858"/>
    <cellStyle name="Примечание 9" xfId="1859"/>
    <cellStyle name="Примечание 9 2" xfId="1860"/>
    <cellStyle name="Примечание 9_46EE.2011(v1.0)" xfId="1861"/>
    <cellStyle name="Продукт" xfId="1862"/>
    <cellStyle name="Процентный 10" xfId="1863"/>
    <cellStyle name="Процентный 2" xfId="1864"/>
    <cellStyle name="Процентный 2 2" xfId="1865"/>
    <cellStyle name="Процентный 2 3" xfId="1866"/>
    <cellStyle name="Процентный 3" xfId="1867"/>
    <cellStyle name="Процентный 3 2" xfId="1868"/>
    <cellStyle name="Процентный 3 3" xfId="1869"/>
    <cellStyle name="Процентный 4" xfId="1870"/>
    <cellStyle name="Процентный 4 2" xfId="1871"/>
    <cellStyle name="Процентный 4 3" xfId="1872"/>
    <cellStyle name="Процентный 5" xfId="1873"/>
    <cellStyle name="Процентный 9" xfId="1874"/>
    <cellStyle name="Разница" xfId="1875"/>
    <cellStyle name="Рамки" xfId="1876"/>
    <cellStyle name="Сводная таблица" xfId="1877"/>
    <cellStyle name="Связанная ячейка 10" xfId="1878"/>
    <cellStyle name="Связанная ячейка 2" xfId="1879"/>
    <cellStyle name="Связанная ячейка 2 2" xfId="1880"/>
    <cellStyle name="Связанная ячейка 2_46EE.2011(v1.0)" xfId="1881"/>
    <cellStyle name="Связанная ячейка 3" xfId="1882"/>
    <cellStyle name="Связанная ячейка 3 2" xfId="1883"/>
    <cellStyle name="Связанная ячейка 3_46EE.2011(v1.0)" xfId="1884"/>
    <cellStyle name="Связанная ячейка 4" xfId="1885"/>
    <cellStyle name="Связанная ячейка 4 2" xfId="1886"/>
    <cellStyle name="Связанная ячейка 4_46EE.2011(v1.0)" xfId="1887"/>
    <cellStyle name="Связанная ячейка 5" xfId="1888"/>
    <cellStyle name="Связанная ячейка 5 2" xfId="1889"/>
    <cellStyle name="Связанная ячейка 5_46EE.2011(v1.0)" xfId="1890"/>
    <cellStyle name="Связанная ячейка 6" xfId="1891"/>
    <cellStyle name="Связанная ячейка 6 2" xfId="1892"/>
    <cellStyle name="Связанная ячейка 6_46EE.2011(v1.0)" xfId="1893"/>
    <cellStyle name="Связанная ячейка 7" xfId="1894"/>
    <cellStyle name="Связанная ячейка 7 2" xfId="1895"/>
    <cellStyle name="Связанная ячейка 7_46EE.2011(v1.0)" xfId="1896"/>
    <cellStyle name="Связанная ячейка 8" xfId="1897"/>
    <cellStyle name="Связанная ячейка 8 2" xfId="1898"/>
    <cellStyle name="Связанная ячейка 8_46EE.2011(v1.0)" xfId="1899"/>
    <cellStyle name="Связанная ячейка 9" xfId="1900"/>
    <cellStyle name="Связанная ячейка 9 2" xfId="1901"/>
    <cellStyle name="Связанная ячейка 9_46EE.2011(v1.0)" xfId="1902"/>
    <cellStyle name="Стиль 1" xfId="4"/>
    <cellStyle name="Стиль 1 2" xfId="1903"/>
    <cellStyle name="Стиль 1 2 2" xfId="1904"/>
    <cellStyle name="Стиль 1 2_EE.2REK.P2011.4.78(v0.3)" xfId="1905"/>
    <cellStyle name="Стиль 2" xfId="1906"/>
    <cellStyle name="Субсчет" xfId="1907"/>
    <cellStyle name="Счет" xfId="1908"/>
    <cellStyle name="ТЕКСТ" xfId="1909"/>
    <cellStyle name="ТЕКСТ 2" xfId="1910"/>
    <cellStyle name="ТЕКСТ 3" xfId="1911"/>
    <cellStyle name="ТЕКСТ 4" xfId="1912"/>
    <cellStyle name="ТЕКСТ 5" xfId="1913"/>
    <cellStyle name="ТЕКСТ 6" xfId="1914"/>
    <cellStyle name="ТЕКСТ 7" xfId="1915"/>
    <cellStyle name="ТЕКСТ 8" xfId="1916"/>
    <cellStyle name="ТЕКСТ 9" xfId="1917"/>
    <cellStyle name="Текст предупреждения 10" xfId="1918"/>
    <cellStyle name="Текст предупреждения 2" xfId="1919"/>
    <cellStyle name="Текст предупреждения 2 2" xfId="1920"/>
    <cellStyle name="Текст предупреждения 3" xfId="1921"/>
    <cellStyle name="Текст предупреждения 3 2" xfId="1922"/>
    <cellStyle name="Текст предупреждения 4" xfId="1923"/>
    <cellStyle name="Текст предупреждения 4 2" xfId="1924"/>
    <cellStyle name="Текст предупреждения 5" xfId="1925"/>
    <cellStyle name="Текст предупреждения 5 2" xfId="1926"/>
    <cellStyle name="Текст предупреждения 6" xfId="1927"/>
    <cellStyle name="Текст предупреждения 6 2" xfId="1928"/>
    <cellStyle name="Текст предупреждения 7" xfId="1929"/>
    <cellStyle name="Текст предупреждения 7 2" xfId="1930"/>
    <cellStyle name="Текст предупреждения 8" xfId="1931"/>
    <cellStyle name="Текст предупреждения 8 2" xfId="1932"/>
    <cellStyle name="Текст предупреждения 9" xfId="1933"/>
    <cellStyle name="Текст предупреждения 9 2" xfId="1934"/>
    <cellStyle name="Текстовый" xfId="1935"/>
    <cellStyle name="Текстовый 2" xfId="1936"/>
    <cellStyle name="Текстовый 3" xfId="1937"/>
    <cellStyle name="Текстовый 4" xfId="1938"/>
    <cellStyle name="Текстовый 5" xfId="1939"/>
    <cellStyle name="Текстовый 6" xfId="1940"/>
    <cellStyle name="Текстовый 7" xfId="1941"/>
    <cellStyle name="Текстовый 8" xfId="1942"/>
    <cellStyle name="Текстовый 9" xfId="1943"/>
    <cellStyle name="Текстовый_1" xfId="1944"/>
    <cellStyle name="Тысячи [0]_22гк" xfId="1945"/>
    <cellStyle name="Тысячи_22гк" xfId="1946"/>
    <cellStyle name="ФИКСИРОВАННЫЙ" xfId="1947"/>
    <cellStyle name="ФИКСИРОВАННЫЙ 2" xfId="1948"/>
    <cellStyle name="ФИКСИРОВАННЫЙ 3" xfId="1949"/>
    <cellStyle name="ФИКСИРОВАННЫЙ 4" xfId="1950"/>
    <cellStyle name="ФИКСИРОВАННЫЙ 5" xfId="1951"/>
    <cellStyle name="ФИКСИРОВАННЫЙ 6" xfId="1952"/>
    <cellStyle name="ФИКСИРОВАННЫЙ 7" xfId="1953"/>
    <cellStyle name="ФИКСИРОВАННЫЙ 8" xfId="1954"/>
    <cellStyle name="ФИКСИРОВАННЫЙ 9" xfId="1955"/>
    <cellStyle name="ФИКСИРОВАННЫЙ_1" xfId="1956"/>
    <cellStyle name="Финансовый [0] 2" xfId="1957"/>
    <cellStyle name="Финансовый [0] 2 2" xfId="1958"/>
    <cellStyle name="Финансовый [0] 2 3" xfId="1959"/>
    <cellStyle name="Финансовый [0] 3" xfId="1960"/>
    <cellStyle name="Финансовый 2" xfId="1961"/>
    <cellStyle name="Финансовый 2 2" xfId="1962"/>
    <cellStyle name="Финансовый 2 2 2" xfId="1963"/>
    <cellStyle name="Финансовый 2 2 3" xfId="1964"/>
    <cellStyle name="Финансовый 2 2_INDEX.STATION.2012(v1.0)_" xfId="1965"/>
    <cellStyle name="Финансовый 2 3" xfId="1966"/>
    <cellStyle name="Финансовый 2 3 2" xfId="1967"/>
    <cellStyle name="Финансовый 2 3 3" xfId="2109"/>
    <cellStyle name="Финансовый 2 4" xfId="1968"/>
    <cellStyle name="Финансовый 2 5" xfId="1969"/>
    <cellStyle name="Финансовый 2 6" xfId="1970"/>
    <cellStyle name="Финансовый 2 7" xfId="1971"/>
    <cellStyle name="Финансовый 2 8" xfId="1972"/>
    <cellStyle name="Финансовый 2_46EE.2011(v1.0)" xfId="1973"/>
    <cellStyle name="Финансовый 3" xfId="1974"/>
    <cellStyle name="Финансовый 3 10" xfId="2110"/>
    <cellStyle name="Финансовый 3 2" xfId="1975"/>
    <cellStyle name="Финансовый 3 2 2" xfId="1976"/>
    <cellStyle name="Финансовый 3 2_UPDATE.MONITORING.OS.EE.2.02.TO.1.3.64" xfId="1977"/>
    <cellStyle name="Финансовый 3 3" xfId="1978"/>
    <cellStyle name="Финансовый 3 4" xfId="1979"/>
    <cellStyle name="Финансовый 3 5" xfId="1980"/>
    <cellStyle name="Финансовый 3 6" xfId="1981"/>
    <cellStyle name="Финансовый 3 7" xfId="1982"/>
    <cellStyle name="Финансовый 3 8" xfId="1983"/>
    <cellStyle name="Финансовый 3 9" xfId="1984"/>
    <cellStyle name="Финансовый 3_ARMRAZR" xfId="1985"/>
    <cellStyle name="Финансовый 4" xfId="1986"/>
    <cellStyle name="Финансовый 4 2" xfId="1987"/>
    <cellStyle name="Финансовый 4 3" xfId="1988"/>
    <cellStyle name="Финансовый 4_TEHSHEET" xfId="1989"/>
    <cellStyle name="Финансовый 5" xfId="1990"/>
    <cellStyle name="Финансовый 6" xfId="1991"/>
    <cellStyle name="Финансовый0[0]_FU_bal" xfId="1992"/>
    <cellStyle name="Формула" xfId="1993"/>
    <cellStyle name="Формула 2" xfId="1994"/>
    <cellStyle name="Формула_A РТ 2009 Рязаньэнерго" xfId="1995"/>
    <cellStyle name="ФормулаВБ" xfId="1996"/>
    <cellStyle name="ФормулаНаКонтроль" xfId="1997"/>
    <cellStyle name="Хороший 10" xfId="1998"/>
    <cellStyle name="Хороший 2" xfId="1999"/>
    <cellStyle name="Хороший 2 2" xfId="2000"/>
    <cellStyle name="Хороший 2 3" xfId="2111"/>
    <cellStyle name="Хороший 3" xfId="2001"/>
    <cellStyle name="Хороший 3 2" xfId="2002"/>
    <cellStyle name="Хороший 4" xfId="2003"/>
    <cellStyle name="Хороший 4 2" xfId="2004"/>
    <cellStyle name="Хороший 5" xfId="2005"/>
    <cellStyle name="Хороший 5 2" xfId="2006"/>
    <cellStyle name="Хороший 6" xfId="2007"/>
    <cellStyle name="Хороший 6 2" xfId="2008"/>
    <cellStyle name="Хороший 7" xfId="2009"/>
    <cellStyle name="Хороший 7 2" xfId="2010"/>
    <cellStyle name="Хороший 8" xfId="2011"/>
    <cellStyle name="Хороший 8 2" xfId="2012"/>
    <cellStyle name="Хороший 9" xfId="2013"/>
    <cellStyle name="Хороший 9 2" xfId="2014"/>
    <cellStyle name="Цена_продукта" xfId="2015"/>
    <cellStyle name="Цифры по центру с десятыми" xfId="2016"/>
    <cellStyle name="число" xfId="2017"/>
    <cellStyle name="Џђћ–…ќ’ќ›‰" xfId="2018"/>
    <cellStyle name="Шапка" xfId="2019"/>
    <cellStyle name="Шапка таблицы" xfId="2020"/>
    <cellStyle name="Шапка_UPDATE.MONITORING.OS.EE.2.02.TO.1.3.64" xfId="2021"/>
    <cellStyle name="ШАУ" xfId="2022"/>
    <cellStyle name="標準_PL-CF sheet" xfId="2023"/>
    <cellStyle name="㼿㼿" xfId="2024"/>
    <cellStyle name="㼿㼿?" xfId="2025"/>
    <cellStyle name="㼿㼿_Укрупненный расчет  Варнав._3" xfId="2026"/>
    <cellStyle name="㼿㼿㼿" xfId="2027"/>
    <cellStyle name="㼿㼿㼿?" xfId="2028"/>
    <cellStyle name="㼿㼿㼿_Укрупненный расчет  Варнав._6" xfId="2029"/>
    <cellStyle name="㼿㼿㼿㼿" xfId="2030"/>
    <cellStyle name="㼿㼿㼿㼿?" xfId="2031"/>
    <cellStyle name="㼿㼿㼿㼿_Укрупненный расчет  Варнав._5" xfId="2032"/>
    <cellStyle name="㼿㼿㼿㼿㼿" xfId="2033"/>
    <cellStyle name="㼿㼿㼿㼿㼿?" xfId="2034"/>
    <cellStyle name="㼿㼿㼿㼿㼿_Укрупненный расчет  Варнав." xfId="2035"/>
    <cellStyle name="㼿㼿㼿㼿㼿㼿?" xfId="2036"/>
    <cellStyle name="㼿㼿㼿㼿㼿㼿㼿㼿" xfId="2037"/>
    <cellStyle name="㼿㼿㼿㼿㼿㼿㼿㼿㼿" xfId="2038"/>
    <cellStyle name="㼿㼿㼿㼿㼿㼿㼿㼿㼿㼿" xfId="2039"/>
    <cellStyle name="䁺_x0001_" xfId="20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revisionHeaders" Target="revisions/revisionHeader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2\common\&#1062;&#1054;\OKCK\&#1050;&#1072;&#1088;&#1072;&#1089;&#1077;&#1074;&#1072;%20&#1043;.&#1057;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VALENTINA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40-2003%20&#1057;&#1054;&#1043;%20&#1064;&#1072;&#1090;&#1091;&#1088;&#1089;&#1082;&#1080;&#1077;%20&#1101;&#1083;_&#1089;&#1077;&#1090;&#1080;3+\&#1057;&#1054;&#1043;%20140-2003%20&#1064;&#1072;&#1090;&#1091;&#1088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2\common\&#1062;&#1054;\OKCK\&#1050;&#1072;&#1088;&#1072;&#1089;&#1077;&#1074;&#1072;%20&#1043;.&#1057;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40-2003%20&#1057;&#1054;&#1043;%20&#1064;&#1072;&#1090;&#1091;&#1088;&#1089;&#1082;&#1080;&#1077;%20&#1101;&#1083;_&#1089;&#1077;&#1090;&#1080;3+\&#1057;&#1054;&#1043;%20140-2003%20&#1064;&#1072;&#1090;&#1091;&#1088;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ieva/AppData/Local/Microsoft/Windows/Temporary%20Internet%20Files/Content.Outlook/IEXTCGCY/3)%20()%20KOTEL%20CALC%20NVV%20NET%205%2072_(v3%2010)%20%20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nieva/AppData/Local/Microsoft/Windows/Temporary%20Internet%20Files/Content.Outlook/IEXTCGCY/PREDEL%20PEREDACHA%202012(v2%205)%20&#1070;&#1056;&#1069;&#1057;&#1050;%20&#1085;&#1072;%202013-2017%20&#1075;&#1075;%20%20&#1042;9%20&#1062;&#10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zimovaGD/AppData/Local/Microsoft/Windows/Temporary%20Internet%20Files/Content.Outlook/MC0EY6TK/&#1048;&#1055;%202013-2017%20(&#1085;&#1072;%2021.06.2012)%20&#1040;&#1089;&#1080;&#1090;&#1080;&#1089;%20&#1056;.&#105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93">
          <cell r="B93" t="str">
            <v>2.</v>
          </cell>
          <cell r="C93">
            <v>19.896000000000001</v>
          </cell>
          <cell r="D93" t="str">
            <v>инд. цен в энерг стр-ве по капвложениям по данным Госкомстата РФ к ценам на 01.01.1991 (без НДС);</v>
          </cell>
        </row>
        <row r="94">
          <cell r="B94" t="str">
            <v>3.</v>
          </cell>
          <cell r="C94">
            <v>1.3280000000000001</v>
          </cell>
          <cell r="D94" t="str">
            <v>=31,702:1,2 = 26,418 (без НДС) : 19,896 инд. цен в энерг стр-ве по капвложза IV кв. 2002 к 01.01.2001 ;</v>
          </cell>
        </row>
        <row r="95">
          <cell r="B95" t="str">
            <v>4.</v>
          </cell>
          <cell r="C95">
            <v>31.702000000000002</v>
          </cell>
          <cell r="D95" t="str">
            <v>инд. цен по капвложениям на 1 кв. 2003 (по данным Госкомстата РФ);</v>
          </cell>
        </row>
        <row r="96">
          <cell r="B96" t="str">
            <v>5.</v>
          </cell>
          <cell r="C96">
            <v>3.87</v>
          </cell>
          <cell r="D96" t="str">
            <v>к-т инфл. по проектным работам для объектов капстроительства из уровня цен 84 г. к ценам 98 г.;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 проект"/>
      <sheetName val="КАЛЕДАРНЫЙ ПЛАН"/>
      <sheetName val="СВОДНАЯ СМЕТА (2)"/>
      <sheetName val="Смета 3 Командировочные, ТКЗ и "/>
      <sheetName val="См-2 Шатурс сети  проект работы"/>
      <sheetName val="См-1 Шатурские сети изыскание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 проект"/>
      <sheetName val="КАЛЕДАРНЫЙ ПЛАН"/>
      <sheetName val="СВОДНАЯ СМЕТА (2)"/>
      <sheetName val="Смета 3 Командировочные, ТКЗ и "/>
      <sheetName val="См-2 Шатурс сети  проект работы"/>
      <sheetName val="См-1 Шатурские сети изыскание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>
        <row r="2">
          <cell r="N2" t="e">
            <v>#NAME?</v>
          </cell>
        </row>
      </sheetData>
      <sheetData sheetId="1"/>
      <sheetData sheetId="2"/>
      <sheetData sheetId="3">
        <row r="5">
          <cell r="M5">
            <v>2011</v>
          </cell>
        </row>
        <row r="6">
          <cell r="F6" t="str">
            <v>Тюменская область</v>
          </cell>
        </row>
        <row r="20">
          <cell r="F20" t="str">
            <v>Не регулируется</v>
          </cell>
        </row>
        <row r="21">
          <cell r="F21" t="str">
            <v>Не регулируется</v>
          </cell>
        </row>
        <row r="22">
          <cell r="F22" t="str">
            <v>RAB</v>
          </cell>
        </row>
        <row r="23">
          <cell r="F23" t="str">
            <v>RAB</v>
          </cell>
        </row>
        <row r="24">
          <cell r="F24" t="str">
            <v>RAB</v>
          </cell>
        </row>
        <row r="25">
          <cell r="F25" t="str">
            <v>RAB</v>
          </cell>
        </row>
        <row r="26">
          <cell r="F26" t="str">
            <v>RAB</v>
          </cell>
        </row>
        <row r="27">
          <cell r="F27" t="str">
            <v>RAB</v>
          </cell>
        </row>
        <row r="28">
          <cell r="F28" t="str">
            <v>RAB</v>
          </cell>
        </row>
        <row r="29">
          <cell r="F29" t="str">
            <v>Не регулируется</v>
          </cell>
        </row>
        <row r="30">
          <cell r="F30" t="str">
            <v>Не регулируется</v>
          </cell>
        </row>
        <row r="31">
          <cell r="F31" t="str">
            <v>Не регулируется</v>
          </cell>
        </row>
        <row r="32">
          <cell r="F32" t="str">
            <v>Не регулируется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  <row r="22">
          <cell r="P22">
            <v>1.0404899999999999</v>
          </cell>
          <cell r="Q22">
            <v>1.0404899999999999</v>
          </cell>
          <cell r="S22">
            <v>1.0779333797068689</v>
          </cell>
          <cell r="V22">
            <v>1.039965586351268</v>
          </cell>
          <cell r="Y22">
            <v>1.0235352391872525</v>
          </cell>
          <cell r="AB22">
            <v>1.0576308569098369</v>
          </cell>
          <cell r="AE22">
            <v>1.0309111138662721</v>
          </cell>
        </row>
        <row r="33">
          <cell r="M33">
            <v>0</v>
          </cell>
          <cell r="N33">
            <v>0</v>
          </cell>
          <cell r="P33">
            <v>62723.100747914672</v>
          </cell>
          <cell r="Q33">
            <v>62723.100747914672</v>
          </cell>
          <cell r="S33">
            <v>95812.49640784743</v>
          </cell>
          <cell r="V33">
            <v>99641.699006565817</v>
          </cell>
          <cell r="Y33">
            <v>101986.79022570957</v>
          </cell>
          <cell r="AB33">
            <v>107864.37633990099</v>
          </cell>
          <cell r="AE33">
            <v>111198.58435905809</v>
          </cell>
        </row>
        <row r="56">
          <cell r="M56">
            <v>0</v>
          </cell>
          <cell r="N56">
            <v>0</v>
          </cell>
          <cell r="P56">
            <v>767793.32774791471</v>
          </cell>
          <cell r="Q56">
            <v>767793.32774791471</v>
          </cell>
          <cell r="S56">
            <v>1070083.1454078476</v>
          </cell>
          <cell r="V56">
            <v>1112849.6712571587</v>
          </cell>
          <cell r="Y56">
            <v>1139040.8616855526</v>
          </cell>
          <cell r="AB56">
            <v>1204684.7569206557</v>
          </cell>
          <cell r="AE56">
            <v>1241922.9097320936</v>
          </cell>
        </row>
        <row r="71">
          <cell r="P71">
            <v>10573.11</v>
          </cell>
          <cell r="Q71">
            <v>10573.11</v>
          </cell>
          <cell r="S71">
            <v>16313.3</v>
          </cell>
          <cell r="V71">
            <v>16965.27</v>
          </cell>
          <cell r="Y71">
            <v>17364.55</v>
          </cell>
          <cell r="AB71">
            <v>18365.28</v>
          </cell>
          <cell r="AE71">
            <v>18932.97</v>
          </cell>
        </row>
        <row r="95">
          <cell r="M95">
            <v>0</v>
          </cell>
          <cell r="N95">
            <v>0</v>
          </cell>
          <cell r="P95">
            <v>1279261.6675754148</v>
          </cell>
          <cell r="Q95">
            <v>1314957.9990132577</v>
          </cell>
          <cell r="S95">
            <v>2006134.6054337649</v>
          </cell>
          <cell r="V95">
            <v>2101537.4442486246</v>
          </cell>
          <cell r="Y95">
            <v>2110468.4381752238</v>
          </cell>
          <cell r="AB95">
            <v>2344177.9936589058</v>
          </cell>
          <cell r="AE95">
            <v>2618139.189847508</v>
          </cell>
        </row>
      </sheetData>
      <sheetData sheetId="11"/>
      <sheetData sheetId="12">
        <row r="66">
          <cell r="O66">
            <v>294359.45193696005</v>
          </cell>
        </row>
      </sheetData>
      <sheetData sheetId="13"/>
      <sheetData sheetId="14"/>
      <sheetData sheetId="15">
        <row r="109">
          <cell r="P109">
            <v>2101537.4442486246</v>
          </cell>
        </row>
      </sheetData>
      <sheetData sheetId="16">
        <row r="54">
          <cell r="G54">
            <v>0</v>
          </cell>
        </row>
      </sheetData>
      <sheetData sheetId="17">
        <row r="86">
          <cell r="G86">
            <v>0</v>
          </cell>
        </row>
      </sheetData>
      <sheetData sheetId="18">
        <row r="34">
          <cell r="K34">
            <v>0</v>
          </cell>
        </row>
      </sheetData>
      <sheetData sheetId="19">
        <row r="54">
          <cell r="M54">
            <v>0</v>
          </cell>
        </row>
      </sheetData>
      <sheetData sheetId="20">
        <row r="74">
          <cell r="L74">
            <v>0</v>
          </cell>
        </row>
      </sheetData>
      <sheetData sheetId="21">
        <row r="25">
          <cell r="C25">
            <v>2009</v>
          </cell>
          <cell r="F25">
            <v>0</v>
          </cell>
        </row>
        <row r="38">
          <cell r="C38">
            <v>2009</v>
          </cell>
          <cell r="F38">
            <v>0</v>
          </cell>
        </row>
        <row r="51">
          <cell r="C51">
            <v>2010</v>
          </cell>
          <cell r="F51">
            <v>0</v>
          </cell>
        </row>
        <row r="64">
          <cell r="C64">
            <v>2010</v>
          </cell>
          <cell r="F64">
            <v>0</v>
          </cell>
        </row>
        <row r="77">
          <cell r="C77">
            <v>2011</v>
          </cell>
          <cell r="F77">
            <v>0</v>
          </cell>
        </row>
        <row r="90">
          <cell r="C90">
            <v>2011</v>
          </cell>
          <cell r="F90">
            <v>0</v>
          </cell>
        </row>
        <row r="103">
          <cell r="C103">
            <v>2012</v>
          </cell>
          <cell r="F103">
            <v>0</v>
          </cell>
        </row>
        <row r="116">
          <cell r="C116">
            <v>2012</v>
          </cell>
          <cell r="F116">
            <v>0</v>
          </cell>
        </row>
        <row r="129">
          <cell r="C129">
            <v>2013</v>
          </cell>
          <cell r="F129">
            <v>0</v>
          </cell>
        </row>
        <row r="142">
          <cell r="C142">
            <v>2013</v>
          </cell>
          <cell r="F142">
            <v>0</v>
          </cell>
        </row>
        <row r="155">
          <cell r="C155">
            <v>2014</v>
          </cell>
          <cell r="F155">
            <v>0</v>
          </cell>
        </row>
        <row r="168">
          <cell r="C168">
            <v>2014</v>
          </cell>
          <cell r="F168">
            <v>0</v>
          </cell>
        </row>
        <row r="181">
          <cell r="C181">
            <v>2015</v>
          </cell>
          <cell r="F181">
            <v>0</v>
          </cell>
        </row>
        <row r="194">
          <cell r="C194">
            <v>2015</v>
          </cell>
          <cell r="F194">
            <v>0</v>
          </cell>
        </row>
        <row r="207">
          <cell r="C207">
            <v>2016</v>
          </cell>
          <cell r="F207">
            <v>0</v>
          </cell>
        </row>
        <row r="220">
          <cell r="C220">
            <v>2016</v>
          </cell>
          <cell r="F220">
            <v>0</v>
          </cell>
        </row>
        <row r="233">
          <cell r="C233">
            <v>2017</v>
          </cell>
          <cell r="F233">
            <v>0</v>
          </cell>
        </row>
        <row r="246">
          <cell r="C246">
            <v>2017</v>
          </cell>
          <cell r="F246">
            <v>0</v>
          </cell>
        </row>
        <row r="259">
          <cell r="C259">
            <v>2018</v>
          </cell>
          <cell r="F259">
            <v>0</v>
          </cell>
        </row>
        <row r="272">
          <cell r="C272">
            <v>2018</v>
          </cell>
          <cell r="F272">
            <v>0</v>
          </cell>
        </row>
        <row r="285">
          <cell r="C285">
            <v>2019</v>
          </cell>
          <cell r="F285">
            <v>0</v>
          </cell>
        </row>
        <row r="298">
          <cell r="C298">
            <v>2019</v>
          </cell>
          <cell r="F298">
            <v>0</v>
          </cell>
        </row>
        <row r="311">
          <cell r="C311">
            <v>2020</v>
          </cell>
          <cell r="F311">
            <v>0</v>
          </cell>
        </row>
        <row r="324">
          <cell r="C324">
            <v>2020</v>
          </cell>
          <cell r="F324">
            <v>0</v>
          </cell>
        </row>
        <row r="337">
          <cell r="C337">
            <v>2021</v>
          </cell>
          <cell r="F337">
            <v>0</v>
          </cell>
        </row>
        <row r="350">
          <cell r="C350">
            <v>2021</v>
          </cell>
          <cell r="F350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modChange"/>
      <sheetName val="modProv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3-2017)"/>
      <sheetName val="Расчет НВВ по RAB (2013-2017)"/>
      <sheetName val="Расчет расх. по RAB (2012-2017)"/>
      <sheetName val="Расчет НВВ по RAB (2012-2017)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4"/>
    </sheetNames>
    <sheetDataSet>
      <sheetData sheetId="0">
        <row r="3">
          <cell r="B3" t="str">
            <v>Версия 2.5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 t="str">
            <v>Тюменская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(21.06.12)"/>
      <sheetName val="ИП - чистый (21.06.12)"/>
      <sheetName val="1.2. Стоимость ОЭР"/>
      <sheetName val="1.3.Прогноз ввода-вывода"/>
      <sheetName val="2.2.Краткое описание"/>
      <sheetName val="4.1 Фин. план"/>
      <sheetName val="Расчёт НВВ по RAB"/>
      <sheetName val="Свод"/>
      <sheetName val="1.1. Корректировка (20.06.12)"/>
      <sheetName val="1.1. Корректировка (19 06 2012)"/>
      <sheetName val="1.1. Корректировка (18.05.2012)"/>
      <sheetName val="1.1. Корректировка (Маслов)"/>
      <sheetName val="1.1. Корректировка (квартально)"/>
    </sheetNames>
    <sheetDataSet>
      <sheetData sheetId="0" refreshError="1"/>
      <sheetData sheetId="1" refreshError="1">
        <row r="6">
          <cell r="AF6" t="str">
            <v>Утверждаю:</v>
          </cell>
        </row>
        <row r="13">
          <cell r="AF13" t="str">
            <v>итого</v>
          </cell>
        </row>
        <row r="14">
          <cell r="AF14" t="str">
            <v>млн. рублей</v>
          </cell>
        </row>
        <row r="15">
          <cell r="AF15">
            <v>-5.999991117278114E-6</v>
          </cell>
        </row>
        <row r="17">
          <cell r="AF17">
            <v>8354.5</v>
          </cell>
        </row>
        <row r="18">
          <cell r="AF18">
            <v>71.400000000000006</v>
          </cell>
        </row>
        <row r="19">
          <cell r="AF19">
            <v>71.400000000000006</v>
          </cell>
        </row>
        <row r="20">
          <cell r="AF20">
            <v>0</v>
          </cell>
        </row>
        <row r="21">
          <cell r="AF21">
            <v>70.2</v>
          </cell>
        </row>
        <row r="22">
          <cell r="AF22">
            <v>70.2</v>
          </cell>
        </row>
        <row r="23">
          <cell r="AF23">
            <v>0</v>
          </cell>
        </row>
        <row r="24">
          <cell r="AF24">
            <v>1.2</v>
          </cell>
        </row>
        <row r="25">
          <cell r="AF25">
            <v>1.2</v>
          </cell>
        </row>
        <row r="26">
          <cell r="AF26">
            <v>0</v>
          </cell>
        </row>
        <row r="27">
          <cell r="AF27">
            <v>0</v>
          </cell>
        </row>
        <row r="28">
          <cell r="AF28">
            <v>0</v>
          </cell>
        </row>
        <row r="29">
          <cell r="AF29">
            <v>8283.1</v>
          </cell>
        </row>
        <row r="30">
          <cell r="AF30">
            <v>8283.1</v>
          </cell>
        </row>
        <row r="31">
          <cell r="AF31">
            <v>0</v>
          </cell>
        </row>
        <row r="32">
          <cell r="AF32">
            <v>308.51</v>
          </cell>
        </row>
        <row r="33">
          <cell r="AF33">
            <v>256.13</v>
          </cell>
        </row>
        <row r="34">
          <cell r="AF34">
            <v>417.90999999999997</v>
          </cell>
        </row>
        <row r="35">
          <cell r="AF35">
            <v>108</v>
          </cell>
        </row>
        <row r="36">
          <cell r="AF36">
            <v>165</v>
          </cell>
        </row>
        <row r="37">
          <cell r="AF37">
            <v>90</v>
          </cell>
        </row>
        <row r="38">
          <cell r="AF38">
            <v>38.79</v>
          </cell>
        </row>
        <row r="39">
          <cell r="AF39">
            <v>40</v>
          </cell>
        </row>
        <row r="40">
          <cell r="AF40">
            <v>1424.34</v>
          </cell>
        </row>
        <row r="41">
          <cell r="AF41">
            <v>0</v>
          </cell>
        </row>
        <row r="42">
          <cell r="AF42">
            <v>2.78</v>
          </cell>
        </row>
        <row r="43">
          <cell r="AF43">
            <v>20.3</v>
          </cell>
        </row>
        <row r="44">
          <cell r="AF44">
            <v>25.06</v>
          </cell>
        </row>
        <row r="45">
          <cell r="AF45">
            <v>75.319999999999993</v>
          </cell>
        </row>
        <row r="46">
          <cell r="AF46">
            <v>123.46</v>
          </cell>
        </row>
        <row r="47">
          <cell r="AF47">
            <v>0</v>
          </cell>
        </row>
        <row r="48">
          <cell r="AF48">
            <v>28.35</v>
          </cell>
        </row>
        <row r="49">
          <cell r="AF49">
            <v>23.57</v>
          </cell>
        </row>
        <row r="50">
          <cell r="AF50">
            <v>675.88</v>
          </cell>
        </row>
        <row r="51">
          <cell r="AF51">
            <v>70.900000000000006</v>
          </cell>
        </row>
        <row r="52">
          <cell r="AF52">
            <v>112.97</v>
          </cell>
        </row>
        <row r="54">
          <cell r="AF54">
            <v>85.96</v>
          </cell>
        </row>
        <row r="55">
          <cell r="AF55">
            <v>73.88</v>
          </cell>
        </row>
        <row r="56">
          <cell r="AF56">
            <v>9.16</v>
          </cell>
        </row>
        <row r="57">
          <cell r="AF57">
            <v>87.35</v>
          </cell>
        </row>
        <row r="58">
          <cell r="AF58">
            <v>137.96</v>
          </cell>
        </row>
        <row r="59">
          <cell r="AF59">
            <v>180</v>
          </cell>
        </row>
        <row r="61">
          <cell r="AF61">
            <v>129.57999999999998</v>
          </cell>
        </row>
        <row r="62">
          <cell r="AF62">
            <v>750.76</v>
          </cell>
        </row>
        <row r="63">
          <cell r="AF63">
            <v>68</v>
          </cell>
        </row>
        <row r="64">
          <cell r="AF64">
            <v>3040.8200000000006</v>
          </cell>
        </row>
        <row r="65">
          <cell r="AF65">
            <v>0</v>
          </cell>
        </row>
        <row r="66">
          <cell r="AF66">
            <v>703.75</v>
          </cell>
        </row>
        <row r="67">
          <cell r="AF67">
            <v>94.63</v>
          </cell>
        </row>
        <row r="68">
          <cell r="AF68">
            <v>22.2</v>
          </cell>
        </row>
        <row r="69">
          <cell r="AF69">
            <v>54</v>
          </cell>
        </row>
        <row r="70">
          <cell r="AF70">
            <v>874.58</v>
          </cell>
        </row>
        <row r="71">
          <cell r="AF71">
            <v>0</v>
          </cell>
        </row>
        <row r="72">
          <cell r="AF72">
            <v>207.45</v>
          </cell>
        </row>
        <row r="73">
          <cell r="AF73">
            <v>37.39</v>
          </cell>
        </row>
        <row r="74">
          <cell r="AF74">
            <v>66.099999999999994</v>
          </cell>
        </row>
        <row r="75">
          <cell r="AF75">
            <v>310.93999999999994</v>
          </cell>
        </row>
        <row r="76">
          <cell r="AF76">
            <v>0</v>
          </cell>
        </row>
        <row r="77">
          <cell r="AF77">
            <v>52.08</v>
          </cell>
        </row>
        <row r="78">
          <cell r="AF78">
            <v>29.12</v>
          </cell>
        </row>
        <row r="79">
          <cell r="AF79">
            <v>242.84</v>
          </cell>
        </row>
        <row r="80">
          <cell r="AF80">
            <v>324.04000000000002</v>
          </cell>
        </row>
        <row r="81">
          <cell r="AF81">
            <v>0</v>
          </cell>
        </row>
        <row r="82">
          <cell r="AF82">
            <v>2.74</v>
          </cell>
        </row>
        <row r="83">
          <cell r="AF83">
            <v>10.89</v>
          </cell>
        </row>
        <row r="84">
          <cell r="AF84">
            <v>18.079999999999998</v>
          </cell>
        </row>
        <row r="85">
          <cell r="AF85">
            <v>20.53</v>
          </cell>
        </row>
        <row r="86">
          <cell r="AF86">
            <v>23.3</v>
          </cell>
        </row>
        <row r="87">
          <cell r="AF87">
            <v>137.05000000000001</v>
          </cell>
        </row>
        <row r="88">
          <cell r="AF88">
            <v>634.73</v>
          </cell>
        </row>
        <row r="89">
          <cell r="AF89">
            <v>71.39</v>
          </cell>
        </row>
        <row r="90">
          <cell r="AF90">
            <v>74.13</v>
          </cell>
        </row>
        <row r="91">
          <cell r="AF91">
            <v>21.83</v>
          </cell>
        </row>
        <row r="92">
          <cell r="AF92">
            <v>84.8</v>
          </cell>
        </row>
        <row r="93">
          <cell r="AF93">
            <v>1099.47</v>
          </cell>
        </row>
        <row r="94">
          <cell r="AF94">
            <v>537.37</v>
          </cell>
        </row>
        <row r="95">
          <cell r="AF95">
            <v>40</v>
          </cell>
        </row>
        <row r="96">
          <cell r="AF96">
            <v>40</v>
          </cell>
        </row>
        <row r="99">
          <cell r="AF99">
            <v>548.08000000000004</v>
          </cell>
        </row>
        <row r="100">
          <cell r="AF100">
            <v>28.480000000000004</v>
          </cell>
        </row>
        <row r="101">
          <cell r="AF101">
            <v>80.78</v>
          </cell>
        </row>
        <row r="102">
          <cell r="AF102">
            <v>54.28</v>
          </cell>
        </row>
        <row r="103">
          <cell r="AF103">
            <v>100</v>
          </cell>
        </row>
        <row r="104">
          <cell r="AF104">
            <v>247.2</v>
          </cell>
        </row>
        <row r="105">
          <cell r="AF105">
            <v>37.340000000000003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4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415FA27-9569-404F-B31F-FEE051403432}" diskRevisions="1" revisionId="3976" version="41">
  <header guid="{B18B1FCC-4440-4F80-A89A-99D1C7024A06}" dateTime="2013-10-14T18:09:00" maxSheetId="5" userName="Русинова Оксана Борисовна" r:id="rId1">
    <sheetIdMap count="4">
      <sheetId val="1"/>
      <sheetId val="2"/>
      <sheetId val="3"/>
      <sheetId val="4"/>
    </sheetIdMap>
  </header>
  <header guid="{DE397EC0-8428-46CA-B53D-92EE4C114047}" dateTime="2013-10-14T18:23:20" maxSheetId="5" userName="Щукина Элина Васильевна" r:id="rId2" minRId="1" maxRId="569">
    <sheetIdMap count="4">
      <sheetId val="1"/>
      <sheetId val="2"/>
      <sheetId val="3"/>
      <sheetId val="4"/>
    </sheetIdMap>
  </header>
  <header guid="{733CC2C1-740B-47BF-B664-3890B02BA553}" dateTime="2013-10-14T18:51:58" maxSheetId="5" userName="Щукина Элина Васильевна" r:id="rId3" minRId="581" maxRId="925">
    <sheetIdMap count="4">
      <sheetId val="1"/>
      <sheetId val="2"/>
      <sheetId val="3"/>
      <sheetId val="4"/>
    </sheetIdMap>
  </header>
  <header guid="{C08E0B95-2D43-4302-B8B8-0FFE53941665}" dateTime="2013-10-14T18:55:45" maxSheetId="5" userName="Щукина Элина Васильевна" r:id="rId4" minRId="926" maxRId="1030">
    <sheetIdMap count="4">
      <sheetId val="1"/>
      <sheetId val="2"/>
      <sheetId val="3"/>
      <sheetId val="4"/>
    </sheetIdMap>
  </header>
  <header guid="{46D826D0-FD24-4659-8CF5-8C8A30F11A6C}" dateTime="2013-10-14T19:11:03" maxSheetId="5" userName="Щукина Элина Васильевна" r:id="rId5" minRId="1031" maxRId="1748">
    <sheetIdMap count="4">
      <sheetId val="1"/>
      <sheetId val="2"/>
      <sheetId val="3"/>
      <sheetId val="4"/>
    </sheetIdMap>
  </header>
  <header guid="{68A6E410-0E31-43AD-B75D-A1C3227485B6}" dateTime="2013-10-14T19:12:56" maxSheetId="5" userName="Щукина Элина Васильевна" r:id="rId6" minRId="1760" maxRId="1763">
    <sheetIdMap count="4">
      <sheetId val="1"/>
      <sheetId val="2"/>
      <sheetId val="3"/>
      <sheetId val="4"/>
    </sheetIdMap>
  </header>
  <header guid="{56D352C7-989B-4C9F-A787-18C6AE04984A}" dateTime="2013-10-14T19:52:21" maxSheetId="5" userName="Русинова Оксана Борисовна" r:id="rId7" minRId="1764" maxRId="1826">
    <sheetIdMap count="4">
      <sheetId val="1"/>
      <sheetId val="2"/>
      <sheetId val="3"/>
      <sheetId val="4"/>
    </sheetIdMap>
  </header>
  <header guid="{BBA63778-4D6D-48C7-B3E7-0BB536065E0E}" dateTime="2013-10-14T19:53:33" maxSheetId="5" userName="Щукина Элина Васильевна" r:id="rId8" minRId="1838" maxRId="1845">
    <sheetIdMap count="4">
      <sheetId val="1"/>
      <sheetId val="2"/>
      <sheetId val="3"/>
      <sheetId val="4"/>
    </sheetIdMap>
  </header>
  <header guid="{0D49133D-3D03-4A39-95A2-DB009D326C77}" dateTime="2013-10-14T19:59:22" maxSheetId="5" userName="Щукина Элина Васильевна" r:id="rId9" minRId="1857" maxRId="1889">
    <sheetIdMap count="4">
      <sheetId val="1"/>
      <sheetId val="2"/>
      <sheetId val="3"/>
      <sheetId val="4"/>
    </sheetIdMap>
  </header>
  <header guid="{9EA1572B-D554-4653-B0B6-0749188A062A}" dateTime="2013-10-14T20:06:57" maxSheetId="5" userName="Щукина Элина Васильевна" r:id="rId10" minRId="1890" maxRId="1905">
    <sheetIdMap count="4">
      <sheetId val="1"/>
      <sheetId val="2"/>
      <sheetId val="3"/>
      <sheetId val="4"/>
    </sheetIdMap>
  </header>
  <header guid="{B9FD7D7F-BF7D-4215-8337-9192D3FB76C2}" dateTime="2013-10-14T20:10:47" maxSheetId="5" userName="Щукина Элина Васильевна" r:id="rId11" minRId="1906" maxRId="1913">
    <sheetIdMap count="4">
      <sheetId val="1"/>
      <sheetId val="2"/>
      <sheetId val="3"/>
      <sheetId val="4"/>
    </sheetIdMap>
  </header>
  <header guid="{2D53BF3A-25D0-470D-B41E-750DB462D572}" dateTime="2013-10-14T20:13:31" maxSheetId="5" userName="Щукина Элина Васильевна" r:id="rId12" minRId="1914" maxRId="1921">
    <sheetIdMap count="4">
      <sheetId val="1"/>
      <sheetId val="2"/>
      <sheetId val="3"/>
      <sheetId val="4"/>
    </sheetIdMap>
  </header>
  <header guid="{3FDE0ADE-D5A3-42F3-A5D2-7794806242D3}" dateTime="2013-10-14T20:16:18" maxSheetId="5" userName="Русинова Оксана Борисовна" r:id="rId13">
    <sheetIdMap count="4">
      <sheetId val="1"/>
      <sheetId val="2"/>
      <sheetId val="3"/>
      <sheetId val="4"/>
    </sheetIdMap>
  </header>
  <header guid="{68D979B0-9E13-4BC4-88C6-256CBADB0A34}" dateTime="2013-10-14T20:20:49" maxSheetId="5" userName="Щукина Элина Васильевна" r:id="rId14" minRId="1942" maxRId="1949">
    <sheetIdMap count="4">
      <sheetId val="1"/>
      <sheetId val="2"/>
      <sheetId val="3"/>
      <sheetId val="4"/>
    </sheetIdMap>
  </header>
  <header guid="{C3C35B1F-065D-4980-9CA9-40C41989634B}" dateTime="2013-10-14T20:26:50" maxSheetId="5" userName="Щукина Элина Васильевна" r:id="rId15" minRId="1960" maxRId="1975">
    <sheetIdMap count="4">
      <sheetId val="1"/>
      <sheetId val="2"/>
      <sheetId val="3"/>
      <sheetId val="4"/>
    </sheetIdMap>
  </header>
  <header guid="{F835EA0C-6A49-4A00-8598-A7EBDF7D74B4}" dateTime="2013-10-14T20:28:17" maxSheetId="5" userName="Щукина Элина Васильевна" r:id="rId16" minRId="1976" maxRId="1983">
    <sheetIdMap count="4">
      <sheetId val="1"/>
      <sheetId val="2"/>
      <sheetId val="3"/>
      <sheetId val="4"/>
    </sheetIdMap>
  </header>
  <header guid="{4D8F8746-AD3B-4374-B4DB-5EAFBDFD5140}" dateTime="2013-10-14T20:30:12" maxSheetId="5" userName="Щукина Элина Васильевна" r:id="rId17" minRId="1984" maxRId="1991">
    <sheetIdMap count="4">
      <sheetId val="1"/>
      <sheetId val="2"/>
      <sheetId val="3"/>
      <sheetId val="4"/>
    </sheetIdMap>
  </header>
  <header guid="{47BCEAC9-2DC1-4513-9081-D4E6268005CA}" dateTime="2013-10-14T20:32:06" maxSheetId="5" userName="Щукина Элина Васильевна" r:id="rId18" minRId="1992" maxRId="1999">
    <sheetIdMap count="4">
      <sheetId val="1"/>
      <sheetId val="2"/>
      <sheetId val="3"/>
      <sheetId val="4"/>
    </sheetIdMap>
  </header>
  <header guid="{A1B02093-C2BB-45F5-A443-3B2C74EA9ADF}" dateTime="2013-10-14T20:33:10" maxSheetId="5" userName="Щукина Элина Васильевна" r:id="rId19">
    <sheetIdMap count="4">
      <sheetId val="1"/>
      <sheetId val="2"/>
      <sheetId val="3"/>
      <sheetId val="4"/>
    </sheetIdMap>
  </header>
  <header guid="{87EA4B5B-C1A6-4BCB-A78A-E8650E9EEA15}" dateTime="2013-10-14T20:33:13" maxSheetId="5" userName="Русинова Оксана Борисовна" r:id="rId20">
    <sheetIdMap count="4">
      <sheetId val="1"/>
      <sheetId val="2"/>
      <sheetId val="3"/>
      <sheetId val="4"/>
    </sheetIdMap>
  </header>
  <header guid="{7A531DF0-CB73-492E-B91E-8539BE8C26AD}" dateTime="2013-10-14T20:35:11" maxSheetId="5" userName="Щукина Элина Васильевна" r:id="rId21" minRId="2010" maxRId="2017">
    <sheetIdMap count="4">
      <sheetId val="1"/>
      <sheetId val="2"/>
      <sheetId val="3"/>
      <sheetId val="4"/>
    </sheetIdMap>
  </header>
  <header guid="{1A076C84-BCEC-4391-9D48-5A425A07F4D5}" dateTime="2013-10-14T20:36:39" maxSheetId="5" userName="Щукина Элина Васильевна" r:id="rId22" minRId="2018" maxRId="2020">
    <sheetIdMap count="4">
      <sheetId val="1"/>
      <sheetId val="2"/>
      <sheetId val="3"/>
      <sheetId val="4"/>
    </sheetIdMap>
  </header>
  <header guid="{E68A3B02-B0A4-4DBD-823D-9C6403A64389}" dateTime="2013-10-14T20:49:13" maxSheetId="5" userName="Русинова Оксана Борисовна" r:id="rId23" minRId="2031" maxRId="2068">
    <sheetIdMap count="4">
      <sheetId val="1"/>
      <sheetId val="2"/>
      <sheetId val="3"/>
      <sheetId val="4"/>
    </sheetIdMap>
  </header>
  <header guid="{591AA4E6-0234-4538-9000-276F3D9213A9}" dateTime="2013-10-14T20:52:13" maxSheetId="5" userName="Русинова Оксана Борисовна" r:id="rId24" minRId="2079" maxRId="2145">
    <sheetIdMap count="4">
      <sheetId val="1"/>
      <sheetId val="2"/>
      <sheetId val="3"/>
      <sheetId val="4"/>
    </sheetIdMap>
  </header>
  <header guid="{73183B88-1992-463E-BA32-DF4DE5B48FF3}" dateTime="2013-10-14T20:52:42" maxSheetId="5" userName="Русинова Оксана Борисовна" r:id="rId25" minRId="2146" maxRId="2166">
    <sheetIdMap count="4">
      <sheetId val="1"/>
      <sheetId val="2"/>
      <sheetId val="3"/>
      <sheetId val="4"/>
    </sheetIdMap>
  </header>
  <header guid="{8B607D47-28EC-4E7B-8FAD-B1258E6B8563}" dateTime="2013-10-15T09:08:48" maxSheetId="5" userName="Щукина Элина Васильевна" r:id="rId26" minRId="2167" maxRId="2348">
    <sheetIdMap count="4">
      <sheetId val="1"/>
      <sheetId val="2"/>
      <sheetId val="3"/>
      <sheetId val="4"/>
    </sheetIdMap>
  </header>
  <header guid="{2EB7B743-F4FC-45E5-AB18-8354B5A28CBF}" dateTime="2013-10-15T09:15:22" maxSheetId="5" userName="Русинова Оксана Борисовна" r:id="rId27">
    <sheetIdMap count="4">
      <sheetId val="1"/>
      <sheetId val="2"/>
      <sheetId val="3"/>
      <sheetId val="4"/>
    </sheetIdMap>
  </header>
  <header guid="{CE3FC7CD-2DF0-45F7-96D0-55B3C7099BC7}" dateTime="2013-10-15T09:27:58" maxSheetId="5" userName="Щукина Элина Васильевна" r:id="rId28">
    <sheetIdMap count="4">
      <sheetId val="1"/>
      <sheetId val="2"/>
      <sheetId val="3"/>
      <sheetId val="4"/>
    </sheetIdMap>
  </header>
  <header guid="{B8034268-D004-428E-8004-0BBA732BDB32}" dateTime="2013-10-15T09:29:00" maxSheetId="5" userName="Щукина Элина Васильевна" r:id="rId29">
    <sheetIdMap count="4">
      <sheetId val="1"/>
      <sheetId val="2"/>
      <sheetId val="3"/>
      <sheetId val="4"/>
    </sheetIdMap>
  </header>
  <header guid="{BFA8CCA0-FAAB-4FF2-9401-86E1FBFD6350}" dateTime="2013-10-15T09:40:05" maxSheetId="5" userName="Щукина Элина Васильевна" r:id="rId30" minRId="2369" maxRId="2376">
    <sheetIdMap count="4">
      <sheetId val="1"/>
      <sheetId val="2"/>
      <sheetId val="3"/>
      <sheetId val="4"/>
    </sheetIdMap>
  </header>
  <header guid="{8946C5C4-F86F-4FF6-9C47-C6E0009D2B55}" dateTime="2013-10-15T09:41:58" maxSheetId="5" userName="Щукина Элина Васильевна" r:id="rId31" minRId="2377">
    <sheetIdMap count="4">
      <sheetId val="1"/>
      <sheetId val="2"/>
      <sheetId val="3"/>
      <sheetId val="4"/>
    </sheetIdMap>
  </header>
  <header guid="{C9D78792-288F-4E94-A700-0D5827D98D45}" dateTime="2013-10-15T09:44:43" maxSheetId="5" userName="Щукина Элина Васильевна" r:id="rId32">
    <sheetIdMap count="4">
      <sheetId val="1"/>
      <sheetId val="2"/>
      <sheetId val="3"/>
      <sheetId val="4"/>
    </sheetIdMap>
  </header>
  <header guid="{E4FF3240-6A55-4F34-A9FB-B8BA42DEEADD}" dateTime="2013-10-15T09:48:01" maxSheetId="5" userName="Русинова Оксана Борисовна" r:id="rId33" minRId="2388" maxRId="2389">
    <sheetIdMap count="4">
      <sheetId val="1"/>
      <sheetId val="2"/>
      <sheetId val="3"/>
      <sheetId val="4"/>
    </sheetIdMap>
  </header>
  <header guid="{4C51D749-0D79-40AA-B68A-586AD1CEBA03}" dateTime="2013-10-15T09:49:13" maxSheetId="5" userName="Щукина Элина Васильевна" r:id="rId34" minRId="2400" maxRId="2474">
    <sheetIdMap count="4">
      <sheetId val="1"/>
      <sheetId val="2"/>
      <sheetId val="3"/>
      <sheetId val="4"/>
    </sheetIdMap>
  </header>
  <header guid="{281B70A7-1B35-4374-8998-1FC610F7EAC7}" dateTime="2013-10-15T09:50:00" maxSheetId="5" userName="Русинова Оксана Борисовна" r:id="rId35">
    <sheetIdMap count="4">
      <sheetId val="1"/>
      <sheetId val="2"/>
      <sheetId val="3"/>
      <sheetId val="4"/>
    </sheetIdMap>
  </header>
  <header guid="{A26BD6AD-36B9-4D3C-A4B5-5EFF2CD35EFC}" dateTime="2013-10-15T09:50:25" maxSheetId="5" userName="Русинова Оксана Борисовна" r:id="rId36">
    <sheetIdMap count="4">
      <sheetId val="1"/>
      <sheetId val="2"/>
      <sheetId val="3"/>
      <sheetId val="4"/>
    </sheetIdMap>
  </header>
  <header guid="{98A3F147-35B7-4652-9683-72A9DD45AF93}" dateTime="2013-10-15T09:50:54" maxSheetId="5" userName="Щукина Элина Васильевна" r:id="rId37" minRId="2485" maxRId="2486">
    <sheetIdMap count="4">
      <sheetId val="1"/>
      <sheetId val="2"/>
      <sheetId val="3"/>
      <sheetId val="4"/>
    </sheetIdMap>
  </header>
  <header guid="{CAA9149E-AF52-4DA7-B139-F95424A2E87E}" dateTime="2013-10-15T10:10:23" maxSheetId="5" userName="Русинова Оксана Борисовна" r:id="rId38" minRId="2487" maxRId="3929">
    <sheetIdMap count="4">
      <sheetId val="1"/>
      <sheetId val="2"/>
      <sheetId val="3"/>
      <sheetId val="4"/>
    </sheetIdMap>
  </header>
  <header guid="{AB96136B-2995-4FE0-BDAA-1E7E6D4A0B50}" dateTime="2013-10-15T10:16:41" maxSheetId="5" userName="Русинова Оксана Борисовна" r:id="rId39" minRId="3940">
    <sheetIdMap count="4">
      <sheetId val="1"/>
      <sheetId val="2"/>
      <sheetId val="3"/>
      <sheetId val="4"/>
    </sheetIdMap>
  </header>
  <header guid="{AAB9F04F-6032-4571-983A-761F23E0305D}" dateTime="2013-10-15T10:17:14" maxSheetId="5" userName="Русинова Оксана Борисовна" r:id="rId40" minRId="3951" maxRId="3956">
    <sheetIdMap count="4">
      <sheetId val="1"/>
      <sheetId val="2"/>
      <sheetId val="3"/>
      <sheetId val="4"/>
    </sheetIdMap>
  </header>
  <header guid="{5415FA27-9569-404F-B31F-FEE051403432}" dateTime="2013-10-15T10:18:03" maxSheetId="5" userName="Русинова Оксана Борисовна" r:id="rId4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O53:V53">
    <dxf>
      <fill>
        <patternFill patternType="none">
          <bgColor auto="1"/>
        </patternFill>
      </fill>
    </dxf>
  </rfmt>
  <rcc rId="1890" sId="4" numFmtId="34">
    <nc r="Y53">
      <v>0.01</v>
    </nc>
  </rcc>
  <rcc rId="1891" sId="4">
    <nc r="Z53">
      <f>X53</f>
    </nc>
  </rcc>
  <rcc rId="1892" sId="4" numFmtId="34">
    <nc r="AA53">
      <v>0.97</v>
    </nc>
  </rcc>
  <rcc rId="1893" sId="4" numFmtId="34">
    <nc r="AB53">
      <v>0</v>
    </nc>
  </rcc>
  <rcc rId="1894" sId="4" numFmtId="34">
    <nc r="AC53">
      <v>0.72</v>
    </nc>
  </rcc>
  <rcc rId="1895" sId="4" numFmtId="34">
    <nc r="AD53">
      <v>0</v>
    </nc>
  </rcc>
  <rcc rId="1896" sId="4" numFmtId="34">
    <oc r="AE53">
      <v>2.7</v>
    </oc>
    <nc r="AE53">
      <f>W53-Y53-AA53-AC53</f>
    </nc>
  </rcc>
  <rcc rId="1897" sId="4" numFmtId="34">
    <oc r="AF53">
      <v>0.79</v>
    </oc>
    <nc r="AF53">
      <v>0</v>
    </nc>
  </rcc>
  <rfmt sheetId="4" sqref="Y53:AF53">
    <dxf>
      <fill>
        <patternFill patternType="none">
          <bgColor auto="1"/>
        </patternFill>
      </fill>
    </dxf>
  </rfmt>
  <rcc rId="1898" sId="4" numFmtId="34">
    <nc r="AI53">
      <v>0.41</v>
    </nc>
  </rcc>
  <rcc rId="1899" sId="4">
    <nc r="AJ53">
      <f>AH53</f>
    </nc>
  </rcc>
  <rcc rId="1900" sId="4" numFmtId="34">
    <nc r="AK53">
      <v>0.99</v>
    </nc>
  </rcc>
  <rcc rId="1901" sId="4" numFmtId="34">
    <nc r="AL53">
      <v>0</v>
    </nc>
  </rcc>
  <rcc rId="1902" sId="4" numFmtId="34">
    <nc r="AM53">
      <v>0.74</v>
    </nc>
  </rcc>
  <rcc rId="1903" sId="4" numFmtId="34">
    <nc r="AN53">
      <v>0</v>
    </nc>
  </rcc>
  <rcc rId="1904" sId="4" numFmtId="34">
    <oc r="AO53">
      <v>3.42</v>
    </oc>
    <nc r="AO53">
      <f>AG53-AI53-AK53-AM53</f>
    </nc>
  </rcc>
  <rcc rId="1905" sId="4" numFmtId="34">
    <oc r="AP53">
      <v>0.56000000000000005</v>
    </oc>
    <nc r="AP53">
      <f>AH53-AJ53-AL53-AN53</f>
    </nc>
  </rcc>
  <rfmt sheetId="4" sqref="AI53:AP53">
    <dxf>
      <fill>
        <patternFill patternType="none">
          <bgColor auto="1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6" sId="4" numFmtId="34">
    <nc r="AS53">
      <v>2.39</v>
    </nc>
  </rcc>
  <rcc rId="1907" sId="4" numFmtId="34">
    <nc r="AT53">
      <v>1.9</v>
    </nc>
  </rcc>
  <rcc rId="1908" sId="4" numFmtId="34">
    <nc r="AU53">
      <v>0.73</v>
    </nc>
  </rcc>
  <rcc rId="1909" sId="4" numFmtId="34">
    <nc r="AV53">
      <v>2.2599999999999998</v>
    </nc>
  </rcc>
  <rcc rId="1910" sId="4" numFmtId="34">
    <nc r="AW53">
      <v>3.58</v>
    </nc>
  </rcc>
  <rcc rId="1911" sId="4">
    <nc r="AX53">
      <f>AR53-AT53-AV53</f>
    </nc>
  </rcc>
  <rcc rId="1912" sId="4" numFmtId="34">
    <oc r="AY53">
      <v>13.39</v>
    </oc>
    <nc r="AY53">
      <f>AQ53-AS53-AU53-AW53</f>
    </nc>
  </rcc>
  <rcc rId="1913" sId="4" odxf="1" dxf="1" numFmtId="34">
    <oc r="AZ53">
      <v>4.96</v>
    </oc>
    <nc r="AZ53">
      <f>AR53-AT53-AV53-AX53</f>
    </nc>
    <odxf>
      <border outline="0">
        <right/>
      </border>
    </odxf>
    <ndxf>
      <border outline="0">
        <right style="thin">
          <color indexed="64"/>
        </right>
      </border>
    </ndxf>
  </rcc>
  <rfmt sheetId="4" sqref="AS53:AZ53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4" sId="4" numFmtId="34">
    <nc r="O62">
      <v>0.05</v>
    </nc>
  </rcc>
  <rcc rId="1915" sId="4" numFmtId="34">
    <nc r="P62">
      <v>1.66</v>
    </nc>
  </rcc>
  <rcc rId="1916" sId="4" numFmtId="34">
    <nc r="Q62">
      <v>0.66</v>
    </nc>
  </rcc>
  <rcc rId="1917" sId="4">
    <nc r="R62">
      <f>N62-P62</f>
    </nc>
  </rcc>
  <rcc rId="1918" sId="4" numFmtId="34">
    <nc r="S62">
      <v>1.37</v>
    </nc>
  </rcc>
  <rcc rId="1919" sId="4" numFmtId="34">
    <nc r="T62">
      <v>0</v>
    </nc>
  </rcc>
  <rcc rId="1920" sId="4" numFmtId="34">
    <oc r="U62">
      <v>4.58</v>
    </oc>
    <nc r="U62">
      <f>M62-O62-Q62-S62</f>
    </nc>
  </rcc>
  <rcc rId="1921" sId="4" numFmtId="34">
    <oc r="V62">
      <v>2.29</v>
    </oc>
    <nc r="V62">
      <f>N62-P62-R62-T62</f>
    </nc>
  </rcc>
  <rfmt sheetId="4" sqref="O62:V62">
    <dxf>
      <fill>
        <patternFill patternType="none">
          <bgColor auto="1"/>
        </patternFill>
      </fill>
    </dxf>
  </rfmt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V6:V7" start="0" length="0">
    <dxf>
      <border>
        <left style="thin">
          <color indexed="64"/>
        </left>
      </border>
    </dxf>
  </rfmt>
  <rfmt sheetId="1" sqref="AA6:AA7" start="0" length="0">
    <dxf>
      <border>
        <right style="thin">
          <color indexed="64"/>
        </right>
      </border>
    </dxf>
  </rfmt>
  <rfmt sheetId="1" sqref="V7:AA7" start="0" length="0">
    <dxf>
      <border>
        <bottom style="thin">
          <color indexed="64"/>
        </bottom>
      </border>
    </dxf>
  </rfmt>
  <rfmt sheetId="1" sqref="V5:V7" start="0" length="0">
    <dxf>
      <border>
        <left style="medium">
          <color indexed="64"/>
        </left>
      </border>
    </dxf>
  </rfmt>
  <rfmt sheetId="1" sqref="AA5:AA7" start="0" length="0">
    <dxf>
      <border>
        <right style="medium">
          <color indexed="64"/>
        </right>
      </border>
    </dxf>
  </rfmt>
  <rfmt sheetId="1" sqref="V7:AA7" start="0" length="0">
    <dxf>
      <border>
        <bottom style="medium">
          <color indexed="64"/>
        </bottom>
      </border>
    </dxf>
  </rfmt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2" sId="4" numFmtId="34">
    <nc r="E80">
      <v>4.657</v>
    </nc>
  </rcc>
  <rcc rId="1943" sId="4" numFmtId="34">
    <nc r="F80">
      <v>1.68</v>
    </nc>
  </rcc>
  <rcc rId="1944" sId="4" numFmtId="34">
    <nc r="G80">
      <v>5.57</v>
    </nc>
  </rcc>
  <rcc rId="1945" sId="4" numFmtId="34">
    <nc r="H80">
      <v>0.8</v>
    </nc>
  </rcc>
  <rcc rId="1946" sId="4" numFmtId="34">
    <nc r="I80">
      <v>0.88</v>
    </nc>
  </rcc>
  <rcc rId="1947" sId="4" numFmtId="34">
    <nc r="J80">
      <v>0.9</v>
    </nc>
  </rcc>
  <rcc rId="1948" sId="4" numFmtId="34">
    <oc r="K80">
      <v>14.11</v>
    </oc>
    <nc r="K80">
      <f>C80-E80-G80-I80</f>
    </nc>
  </rcc>
  <rcc rId="1949" sId="4" numFmtId="34">
    <oc r="L80">
      <v>5.48</v>
    </oc>
    <nc r="L80">
      <f>D80-F80-H80-J80</f>
    </nc>
  </rcc>
  <rfmt sheetId="4" sqref="E80:L80">
    <dxf>
      <fill>
        <patternFill patternType="none">
          <bgColor auto="1"/>
        </patternFill>
      </fill>
    </dxf>
  </rfmt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60" sId="4" numFmtId="34">
    <nc r="O80">
      <v>0.05</v>
    </nc>
  </rcc>
  <rcc rId="1961" sId="4" numFmtId="34">
    <nc r="P80">
      <v>4.58</v>
    </nc>
  </rcc>
  <rcc rId="1962" sId="4" numFmtId="34">
    <nc r="Q80">
      <v>4.55</v>
    </nc>
  </rcc>
  <rcc rId="1963" sId="4">
    <nc r="R80">
      <f>N80-P80</f>
    </nc>
  </rcc>
  <rcc rId="1964" sId="4" numFmtId="34">
    <nc r="S80">
      <v>4.74</v>
    </nc>
  </rcc>
  <rcc rId="1965" sId="4" numFmtId="34">
    <nc r="T80">
      <v>0</v>
    </nc>
  </rcc>
  <rcc rId="1966" sId="4" numFmtId="34">
    <oc r="U80">
      <v>14.65</v>
    </oc>
    <nc r="U80">
      <f>M80-O80-Q80-S80</f>
    </nc>
  </rcc>
  <rcc rId="1967" sId="4" numFmtId="34">
    <oc r="V80">
      <v>4.9000000000000004</v>
    </oc>
    <nc r="V80">
      <f>N80-P80-R80-T80</f>
    </nc>
  </rcc>
  <rfmt sheetId="4" sqref="O80:V80">
    <dxf>
      <fill>
        <patternFill patternType="none">
          <bgColor auto="1"/>
        </patternFill>
      </fill>
    </dxf>
  </rfmt>
  <rcc rId="1968" sId="4" numFmtId="34">
    <nc r="AI80">
      <v>6.56</v>
    </nc>
  </rcc>
  <rcc rId="1969" sId="4" numFmtId="34">
    <nc r="AJ80">
      <v>5.98</v>
    </nc>
  </rcc>
  <rcc rId="1970" sId="4" numFmtId="34">
    <nc r="AK80">
      <v>7.92</v>
    </nc>
  </rcc>
  <rcc rId="1971" sId="4" numFmtId="34">
    <nc r="AL80">
      <v>0</v>
    </nc>
  </rcc>
  <rcc rId="1972" sId="4" numFmtId="34">
    <nc r="AM80">
      <v>7.28</v>
    </nc>
  </rcc>
  <rcc rId="1973" sId="4" numFmtId="34">
    <nc r="AN80">
      <v>0</v>
    </nc>
  </rcc>
  <rcc rId="1974" sId="4" numFmtId="34">
    <oc r="AO80">
      <v>37.4</v>
    </oc>
    <nc r="AO80">
      <f>AG80-AI80-AK80-AM80</f>
    </nc>
  </rcc>
  <rcc rId="1975" sId="4" numFmtId="34">
    <oc r="AP80">
      <v>5.98</v>
    </oc>
    <nc r="AP80">
      <f>AH80-AJ80-AL80-AN80</f>
    </nc>
  </rcc>
  <rfmt sheetId="4" sqref="AG80:AP80">
    <dxf>
      <fill>
        <patternFill patternType="none">
          <bgColor auto="1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6" sId="4" numFmtId="34">
    <nc r="AS80">
      <v>9.82</v>
    </nc>
  </rcc>
  <rcc rId="1977" sId="4">
    <nc r="AT80">
      <f>AR80</f>
    </nc>
  </rcc>
  <rcc rId="1978" sId="4" numFmtId="34">
    <nc r="AU80">
      <v>10.91</v>
    </nc>
  </rcc>
  <rcc rId="1979" sId="4" numFmtId="34">
    <nc r="AV80">
      <v>0</v>
    </nc>
  </rcc>
  <rcc rId="1980" sId="4" numFmtId="34">
    <nc r="AW80">
      <v>7.92</v>
    </nc>
  </rcc>
  <rcc rId="1981" sId="4" numFmtId="34">
    <nc r="AX80">
      <v>0</v>
    </nc>
  </rcc>
  <rcc rId="1982" sId="4" numFmtId="34">
    <oc r="AY80">
      <v>40.43</v>
    </oc>
    <nc r="AY80">
      <f>AQ80-AS80-AU80-AW80</f>
    </nc>
  </rcc>
  <rcc rId="1983" sId="4" odxf="1" dxf="1" numFmtId="34">
    <oc r="AZ80">
      <v>4.08</v>
    </oc>
    <nc r="AZ80">
      <f>AR80-AT80-AV80-AX80</f>
    </nc>
    <odxf>
      <border outline="0">
        <right/>
      </border>
    </odxf>
    <ndxf>
      <border outline="0">
        <right style="thin">
          <color indexed="64"/>
        </right>
      </border>
    </ndxf>
  </rcc>
  <rfmt sheetId="4" sqref="AS80:AZ80">
    <dxf>
      <fill>
        <patternFill patternType="none">
          <bgColor auto="1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4" sId="4" numFmtId="34">
    <nc r="O94">
      <v>0</v>
    </nc>
  </rcc>
  <rcc rId="1985" sId="4">
    <nc r="P94">
      <f>N94</f>
    </nc>
  </rcc>
  <rcc rId="1986" sId="4" numFmtId="34">
    <nc r="Q94">
      <v>0.48</v>
    </nc>
  </rcc>
  <rcc rId="1987" sId="4" numFmtId="34">
    <nc r="R94">
      <v>0</v>
    </nc>
  </rcc>
  <rcc rId="1988" sId="4" numFmtId="34">
    <nc r="S94">
      <v>0.48</v>
    </nc>
  </rcc>
  <rcc rId="1989" sId="4" numFmtId="34">
    <nc r="T94">
      <v>0</v>
    </nc>
  </rcc>
  <rcc rId="1990" sId="4" numFmtId="34">
    <oc r="U94">
      <v>1.29</v>
    </oc>
    <nc r="U94">
      <f>M94-O94-Q94-S94</f>
    </nc>
  </rcc>
  <rcc rId="1991" sId="4" numFmtId="34">
    <oc r="V94">
      <v>0.63</v>
    </oc>
    <nc r="V94">
      <f>N94-P94-R94-T94</f>
    </nc>
  </rcc>
  <rfmt sheetId="4" sqref="O94:V94">
    <dxf>
      <fill>
        <patternFill patternType="none">
          <bgColor auto="1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2" sId="4" numFmtId="34">
    <nc r="O105">
      <v>1.24</v>
    </nc>
  </rcc>
  <rcc rId="1993" sId="4">
    <nc r="P105">
      <f>N105</f>
    </nc>
  </rcc>
  <rcc rId="1994" sId="4" numFmtId="34">
    <nc r="Q105">
      <v>3.21</v>
    </nc>
  </rcc>
  <rcc rId="1995" sId="4" numFmtId="34">
    <nc r="R105">
      <v>0</v>
    </nc>
  </rcc>
  <rcc rId="1996" sId="4" numFmtId="34">
    <nc r="S105">
      <v>4.3499999999999996</v>
    </nc>
  </rcc>
  <rcc rId="1997" sId="4" numFmtId="34">
    <nc r="T105">
      <v>0</v>
    </nc>
  </rcc>
  <rcc rId="1998" sId="4" numFmtId="34">
    <oc r="U105">
      <v>16.29</v>
    </oc>
    <nc r="U105">
      <f>M105-O105-Q105-S105</f>
    </nc>
  </rcc>
  <rcc rId="1999" sId="4" numFmtId="34">
    <oc r="V105">
      <v>3.55</v>
    </oc>
    <nc r="V105">
      <f>N105-P105-R105-T105</f>
    </nc>
  </rcc>
  <rfmt sheetId="4" sqref="O105:V105">
    <dxf>
      <fill>
        <patternFill patternType="none">
          <bgColor auto="1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80:H80">
    <dxf>
      <fill>
        <patternFill patternType="solid">
          <bgColor rgb="FFFFFF0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 numFmtId="34">
    <oc r="Q8">
      <v>3146.2699999999995</v>
    </oc>
    <nc r="Q8">
      <v>9198.5999999999985</v>
    </nc>
  </rcc>
  <rcc rId="2" sId="2" numFmtId="34">
    <nc r="R8">
      <v>597.45339381567499</v>
    </nc>
  </rcc>
  <rcc rId="3" sId="2" numFmtId="34">
    <nc r="S8">
      <v>5471.6945340290331</v>
    </nc>
  </rcc>
  <rcc rId="4" sId="2" numFmtId="34">
    <nc r="T8">
      <v>840.2099293579605</v>
    </nc>
  </rcc>
  <rcc rId="5" sId="2" numFmtId="34">
    <nc r="U8">
      <v>1900.4121427973296</v>
    </nc>
  </rcc>
  <rcc rId="6" sId="2" numFmtId="34">
    <oc r="Q9">
      <v>117.54390601</v>
    </oc>
    <nc r="Q9">
      <v>1136.0921330100002</v>
    </nc>
  </rcc>
  <rcc rId="7" sId="2" numFmtId="34">
    <nc r="R9">
      <v>79.56047787379616</v>
    </nc>
  </rcc>
  <rcc rId="8" sId="2" numFmtId="34">
    <nc r="S9">
      <v>312.68880955623382</v>
    </nc>
  </rcc>
  <rcc rId="9" sId="2" numFmtId="34">
    <nc r="T9">
      <v>253.4007496267557</v>
    </nc>
  </rcc>
  <rcc rId="10" sId="2" numFmtId="34">
    <nc r="U9">
      <v>101.61209595321438</v>
    </nc>
  </rcc>
  <rcc rId="11" sId="2" numFmtId="34">
    <oc r="Q10">
      <v>112.56390601</v>
    </oc>
    <nc r="Q10">
      <v>747.26213301000018</v>
    </nc>
  </rcc>
  <rcc rId="12" sId="2" numFmtId="34">
    <nc r="R10">
      <v>79.56047787379616</v>
    </nc>
  </rcc>
  <rcc rId="13" sId="2" numFmtId="34">
    <nc r="S10">
      <v>312.68880955623382</v>
    </nc>
  </rcc>
  <rcc rId="14" sId="2" numFmtId="34">
    <nc r="T10">
      <v>253.4007496267557</v>
    </nc>
  </rcc>
  <rcc rId="15" sId="2" numFmtId="34">
    <nc r="U10">
      <v>101.61209595321438</v>
    </nc>
  </rcc>
  <rcc rId="16" sId="2" numFmtId="34">
    <oc r="Q15">
      <v>0</v>
    </oc>
    <nc r="Q15">
      <v>194</v>
    </nc>
  </rcc>
  <rcc rId="17" sId="2" numFmtId="34">
    <nc r="R15">
      <v>32.593234649999992</v>
    </nc>
  </rcc>
  <rcc rId="18" sId="2" numFmtId="34">
    <nc r="S15">
      <v>117.87169317400001</v>
    </nc>
  </rcc>
  <rcc rId="19" sId="2" numFmtId="34">
    <nc r="T15">
      <v>23.906817619999998</v>
    </nc>
  </rcc>
  <rcc rId="20" sId="2" numFmtId="34">
    <nc r="U15">
      <v>19.628254555999987</v>
    </nc>
  </rcc>
  <rcc rId="21" sId="2" numFmtId="34">
    <nc r="R18">
      <v>9.1744679936926001</v>
    </nc>
  </rcc>
  <rcc rId="22" sId="2" numFmtId="34">
    <nc r="R19">
      <v>0.78126699999999971</v>
    </nc>
  </rcc>
  <rcc rId="23" sId="2" numFmtId="34">
    <nc r="S19">
      <v>12.227890800000001</v>
    </nc>
  </rcc>
  <rcc rId="24" sId="2" numFmtId="34">
    <nc r="T19">
      <v>38.614392000000002</v>
    </nc>
  </rcc>
  <rcc rId="25" sId="2" numFmtId="34">
    <nc r="U19">
      <v>8.3664501999999956</v>
    </nc>
  </rcc>
  <rcc rId="26" sId="2" numFmtId="34">
    <nc r="R20">
      <v>0.90753760433248898</v>
    </nc>
  </rcc>
  <rcc rId="27" sId="2" numFmtId="34">
    <nc r="T20">
      <v>0.26398657519896701</v>
    </nc>
  </rcc>
  <rcc rId="28" sId="2" numFmtId="34">
    <nc r="R21">
      <v>1.76992799</v>
    </nc>
  </rcc>
  <rcc rId="29" sId="2" numFmtId="34">
    <nc r="T21">
      <v>1.6893208099999999</v>
    </nc>
  </rcc>
  <rcc rId="30" sId="2" numFmtId="34">
    <oc r="Q22">
      <v>89.19</v>
    </oc>
    <nc r="Q22">
      <v>474.38822700000009</v>
    </nc>
  </rcc>
  <rcc rId="31" sId="2" numFmtId="34">
    <nc r="R22">
      <v>36.893361754595382</v>
    </nc>
  </rcc>
  <rcc rId="32" sId="2" numFmtId="34">
    <nc r="S22">
      <v>143.76798144140747</v>
    </nc>
  </rcc>
  <rcc rId="33" sId="2" numFmtId="34">
    <nc r="T22">
      <v>220.90537679245398</v>
    </nc>
  </rcc>
  <rcc rId="34" sId="2" numFmtId="34">
    <nc r="U22">
      <v>72.821507011543233</v>
    </nc>
  </rcc>
  <rcc rId="35" sId="2" numFmtId="34">
    <nc r="Q23">
      <v>0</v>
    </nc>
  </rcc>
  <rcc rId="36" sId="2" numFmtId="34">
    <nc r="U24">
      <v>0.87390601000000245</v>
    </nc>
  </rcc>
  <rcc rId="37" sId="2" numFmtId="34">
    <nc r="R25">
      <v>0</v>
    </nc>
  </rcc>
  <rcc rId="38" sId="2" numFmtId="34">
    <nc r="S25">
      <v>0</v>
    </nc>
  </rcc>
  <rcc rId="39" sId="2" numFmtId="34">
    <nc r="T25">
      <v>0</v>
    </nc>
  </rcc>
  <rcc rId="40" sId="2" numFmtId="34">
    <nc r="U25">
      <v>0.87390601000000245</v>
    </nc>
  </rcc>
  <rcc rId="41" sId="2" numFmtId="34">
    <oc r="Q27">
      <v>2</v>
    </oc>
    <nc r="Q27">
      <v>10.000000000000002</v>
    </nc>
  </rcc>
  <rcc rId="42" sId="2" numFmtId="34">
    <nc r="R27">
      <v>1.8809972821333298</v>
    </nc>
  </rcc>
  <rcc rId="43" sId="2" numFmtId="34">
    <nc r="S27">
      <v>3.5928530077333303</v>
    </nc>
  </rcc>
  <rcc rId="44" sId="2" numFmtId="34">
    <nc r="T27">
      <v>3.5268699040000002</v>
    </nc>
  </rcc>
  <rcc rId="45" sId="2" numFmtId="34">
    <nc r="U27">
      <v>0.99927980613334055</v>
    </nc>
  </rcc>
  <rcc rId="46" sId="2" numFmtId="34">
    <oc r="Q28">
      <v>20.5</v>
    </oc>
    <nc r="Q28">
      <v>68</v>
    </nc>
  </rcc>
  <rcc rId="47" sId="2" numFmtId="34">
    <nc r="R28">
      <v>8.1928841870674596</v>
    </nc>
  </rcc>
  <rcc rId="48" sId="2" numFmtId="34">
    <nc r="S28">
      <v>47.456281933092995</v>
    </nc>
  </rcc>
  <rcc rId="49" sId="2" numFmtId="34">
    <nc r="T28">
      <v>5.0616853103017201</v>
    </nc>
  </rcc>
  <rcc rId="50" sId="2" numFmtId="34">
    <nc r="U28">
      <v>7.2891485695378213</v>
    </nc>
  </rcc>
  <rcc rId="51" sId="2" numFmtId="34">
    <oc r="Q29">
      <v>22.5</v>
    </oc>
    <nc r="Q29">
      <v>78</v>
    </nc>
  </rcc>
  <rcc rId="52" sId="2" numFmtId="34">
    <nc r="R29">
      <v>10.073881469200789</v>
    </nc>
  </rcc>
  <rcc rId="53" sId="2" numFmtId="34">
    <nc r="S29">
      <v>51.049134940826328</v>
    </nc>
  </rcc>
  <rcc rId="54" sId="2" numFmtId="34">
    <nc r="T29">
      <v>8.5885552143017208</v>
    </nc>
  </rcc>
  <rcc rId="55" sId="2" numFmtId="34">
    <nc r="U29">
      <v>8.2884283756711614</v>
    </nc>
  </rcc>
  <rcc rId="56" sId="2" numFmtId="34">
    <oc r="Q31">
      <v>4.9800000000000004</v>
    </oc>
    <nc r="Q31">
      <v>388.83000000000004</v>
    </nc>
  </rcc>
  <rcc rId="57" sId="2" numFmtId="34">
    <nc r="R31">
      <v>29.137599999999999</v>
    </nc>
  </rcc>
  <rcc rId="58" sId="2" numFmtId="34">
    <nc r="S31">
      <v>74.284300000000002</v>
    </nc>
  </rcc>
  <rcc rId="59" sId="2" numFmtId="34">
    <nc r="T31">
      <v>234.58199999999999</v>
    </nc>
  </rcc>
  <rcc rId="60" sId="2" numFmtId="34">
    <nc r="U31">
      <v>50.826100000000025</v>
    </nc>
  </rcc>
  <rcc rId="61" sId="2" numFmtId="34">
    <oc r="Q32">
      <v>0</v>
    </oc>
    <nc r="Q32">
      <v>242.52</v>
    </nc>
  </rcc>
  <rcc rId="62" sId="2" numFmtId="34">
    <nc r="R32">
      <v>19.401599999999998</v>
    </nc>
  </rcc>
  <rcc rId="63" sId="2" numFmtId="34">
    <nc r="S32">
      <v>46.078800000000001</v>
    </nc>
  </rcc>
  <rcc rId="64" sId="2" numFmtId="34">
    <nc r="T32">
      <v>145.512</v>
    </nc>
  </rcc>
  <rcc rId="65" sId="2" numFmtId="34">
    <nc r="U32">
      <v>31.527600000000007</v>
    </nc>
  </rcc>
  <rcc rId="66" sId="2" numFmtId="34">
    <oc r="Q33">
      <v>4.9800000000000004</v>
    </oc>
    <nc r="Q33">
      <v>146.31</v>
    </nc>
  </rcc>
  <rcc rId="67" sId="2" numFmtId="34">
    <nc r="R33">
      <v>9.7359999999999989</v>
    </nc>
  </rcc>
  <rcc rId="68" sId="2" numFmtId="34">
    <nc r="S33">
      <v>28.205500000000001</v>
    </nc>
  </rcc>
  <rcc rId="69" sId="2" numFmtId="34">
    <nc r="T33">
      <v>89.07</v>
    </nc>
  </rcc>
  <rcc rId="70" sId="2" numFmtId="34">
    <nc r="U33">
      <v>19.298500000000018</v>
    </nc>
  </rcc>
  <rcc rId="71" sId="2" numFmtId="34">
    <oc r="Q35">
      <v>3028.7260939899993</v>
    </oc>
    <nc r="Q35">
      <v>8062.5078669899976</v>
    </nc>
  </rcc>
  <rcc rId="72" sId="2" numFmtId="34">
    <nc r="R35">
      <v>517.89291594187887</v>
    </nc>
  </rcc>
  <rcc rId="73" sId="2" numFmtId="34">
    <nc r="S35">
      <v>5159.0057244727996</v>
    </nc>
  </rcc>
  <rcc rId="74" sId="2" numFmtId="34">
    <nc r="T35">
      <v>586.80917973120484</v>
    </nc>
  </rcc>
  <rcc rId="75" sId="2" numFmtId="34">
    <nc r="U35">
      <v>1798.8000468441153</v>
    </nc>
  </rcc>
  <rcc rId="76" sId="2" numFmtId="34">
    <oc r="Q36">
      <v>3028.7260939899993</v>
    </oc>
    <nc r="Q36">
      <v>8062.5078669899985</v>
    </nc>
  </rcc>
  <rcc rId="77" sId="2" numFmtId="34">
    <nc r="R36">
      <v>517.89291594187887</v>
    </nc>
  </rcc>
  <rcc rId="78" sId="2" numFmtId="34">
    <nc r="S36">
      <v>5159.0057244727996</v>
    </nc>
  </rcc>
  <rcc rId="79" sId="2" numFmtId="34">
    <nc r="T36">
      <v>586.80917973120484</v>
    </nc>
  </rcc>
  <rcc rId="80" sId="2" numFmtId="34">
    <nc r="U36">
      <v>1798.8000468441153</v>
    </nc>
  </rcc>
  <rcc rId="81" sId="2" numFmtId="34">
    <nc r="Q38">
      <v>52</v>
    </nc>
  </rcc>
  <rcc rId="82" sId="2" numFmtId="4">
    <nc r="R38">
      <v>8.8015586400000014</v>
    </nc>
  </rcc>
  <rcc rId="83" sId="2" numFmtId="4">
    <nc r="S38">
      <v>30.055258239999997</v>
    </nc>
  </rcc>
  <rcc rId="84" sId="2" numFmtId="4">
    <nc r="T38">
      <v>7.7846331600000003</v>
    </nc>
  </rcc>
  <rcc rId="85" sId="2" numFmtId="34">
    <nc r="U38">
      <v>5.3585499599999995</v>
    </nc>
  </rcc>
  <rcc rId="86" sId="2" numFmtId="34">
    <nc r="Q39">
      <v>80</v>
    </nc>
  </rcc>
  <rcc rId="87" sId="2" numFmtId="4">
    <nc r="R39">
      <v>14.057804369999999</v>
    </nc>
  </rcc>
  <rcc rId="88" sId="2" numFmtId="4">
    <nc r="S39">
      <v>44.978887690000001</v>
    </nc>
  </rcc>
  <rcc rId="89" sId="2" numFmtId="4">
    <nc r="T39">
      <v>12.718843400000001</v>
    </nc>
  </rcc>
  <rcc rId="90" sId="2" numFmtId="34">
    <nc r="U39">
      <v>8.2444645399999992</v>
    </nc>
  </rcc>
  <rcc rId="91" sId="2" numFmtId="34">
    <nc r="Q40">
      <v>18.100000000000001</v>
    </nc>
  </rcc>
  <rcc rId="92" sId="2" numFmtId="4">
    <nc r="R40">
      <v>2.8670251499999999</v>
    </nc>
  </rcc>
  <rcc rId="93" sId="2" numFmtId="4">
    <nc r="S40">
      <v>10.9354467</v>
    </nc>
  </rcc>
  <rcc rId="94" sId="2" numFmtId="4">
    <nc r="T40">
      <v>2.4592533599999999</v>
    </nc>
  </rcc>
  <rcc rId="95" sId="2" numFmtId="34">
    <nc r="U40">
      <v>1.8382747900000016</v>
    </nc>
  </rcc>
  <rcc rId="96" sId="2" numFmtId="34">
    <oc r="Q41">
      <v>0</v>
    </oc>
    <nc r="Q41">
      <v>150.1</v>
    </nc>
  </rcc>
  <rcc rId="97" sId="2" numFmtId="34">
    <nc r="R41">
      <v>25.726388160000003</v>
    </nc>
  </rcc>
  <rcc rId="98" sId="2" numFmtId="34">
    <nc r="S41">
      <v>85.969592629999994</v>
    </nc>
  </rcc>
  <rcc rId="99" sId="2" numFmtId="34">
    <nc r="T41">
      <v>22.962729920000001</v>
    </nc>
  </rcc>
  <rcc rId="100" sId="2" numFmtId="34">
    <nc r="U41">
      <v>15.44128929</v>
    </nc>
  </rcc>
  <rcc rId="101" sId="2" numFmtId="34">
    <nc r="Q42">
      <v>0</v>
    </nc>
  </rcc>
  <rcc rId="102" sId="2" numFmtId="34">
    <oc r="Q43">
      <v>125.82</v>
    </oc>
    <nc r="Q43">
      <v>201.59911550000001</v>
    </nc>
  </rcc>
  <rcc rId="103" sId="2" numFmtId="34">
    <nc r="R43">
      <v>1.4200426563455011</v>
    </nc>
  </rcc>
  <rcc rId="104" sId="2" numFmtId="34">
    <nc r="S43">
      <v>178.31865318279401</v>
    </nc>
  </rcc>
  <rcc rId="105" sId="2" numFmtId="34">
    <nc r="T43">
      <v>4.6233423171671797</v>
    </nc>
  </rcc>
  <rcc rId="106" sId="2" numFmtId="34">
    <nc r="U43">
      <v>17.237077343693336</v>
    </nc>
  </rcc>
  <rcc rId="107" sId="2" numFmtId="34">
    <oc r="Q44">
      <v>74</v>
    </oc>
    <nc r="Q44">
      <v>121.36045196000001</v>
    </nc>
  </rcc>
  <rcc rId="108" sId="2" numFmtId="34">
    <nc r="R44">
      <v>1.5438198733565009</v>
    </nc>
  </rcc>
  <rcc rId="109" sId="2" numFmtId="34">
    <nc r="S44">
      <v>106.331499972637</v>
    </nc>
  </rcc>
  <rcc rId="110" sId="2" numFmtId="34">
    <nc r="T44">
      <v>7.1773741463294201</v>
    </nc>
  </rcc>
  <rcc rId="111" sId="2" numFmtId="34">
    <nc r="U44">
      <v>6.3077579676770839</v>
    </nc>
  </rcc>
  <rcc rId="112" sId="2" numFmtId="34">
    <nc r="Q45">
      <v>319.16696144000002</v>
    </nc>
  </rcc>
  <rcc rId="113" sId="2" numFmtId="34">
    <nc r="R45">
      <v>22.484204495358703</v>
    </nc>
  </rcc>
  <rcc rId="114" sId="2" numFmtId="34">
    <nc r="S45">
      <v>244.02489879889501</v>
    </nc>
  </rcc>
  <rcc rId="115" sId="2" numFmtId="34">
    <nc r="T45">
      <v>15.971182529746599</v>
    </nc>
  </rcc>
  <rcc rId="116" sId="2" numFmtId="34">
    <nc r="U45">
      <v>36.686675615999704</v>
    </nc>
  </rcc>
  <rcc rId="117" sId="2" numFmtId="34">
    <oc r="Q46">
      <v>106</v>
    </oc>
    <nc r="Q46">
      <v>172.65</v>
    </nc>
  </rcc>
  <rcc rId="118" sId="2" numFmtId="34">
    <nc r="R46">
      <v>10.344261160895501</v>
    </nc>
  </rcc>
  <rcc rId="119" sId="2" numFmtId="34">
    <nc r="S46">
      <v>139.56640849314201</v>
    </nc>
  </rcc>
  <rcc rId="120" sId="2" numFmtId="34">
    <nc r="T46">
      <v>4.0120336571606403</v>
    </nc>
  </rcc>
  <rcc rId="121" sId="2" numFmtId="34">
    <nc r="U46">
      <v>18.727296688801847</v>
    </nc>
  </rcc>
  <rcc rId="122" sId="2" numFmtId="34">
    <oc r="Q47">
      <v>169</v>
    </oc>
    <nc r="Q47">
      <v>247.15</v>
    </nc>
  </rcc>
  <rcc rId="123" sId="2" numFmtId="34">
    <nc r="R47">
      <v>20.303017463410601</v>
    </nc>
  </rcc>
  <rcc rId="124" sId="2" numFmtId="34">
    <nc r="S47">
      <v>190.974933937288</v>
    </nc>
  </rcc>
  <rcc rId="125" sId="2" numFmtId="34">
    <nc r="T47">
      <v>11.341090518029398</v>
    </nc>
  </rcc>
  <rcc rId="126" sId="2" numFmtId="34">
    <nc r="U47">
      <v>24.530958081271997</v>
    </nc>
  </rcc>
  <rcc rId="127" sId="2" numFmtId="34">
    <oc r="Q48">
      <v>95</v>
    </oc>
    <nc r="Q48">
      <v>117.68899999999999</v>
    </nc>
  </rcc>
  <rcc rId="128" sId="2" numFmtId="34">
    <nc r="R48">
      <v>1.5332108785814995</v>
    </nc>
  </rcc>
  <rcc rId="129" sId="2" numFmtId="34">
    <nc r="S48">
      <v>98.757256014718294</v>
    </nc>
  </rcc>
  <rcc rId="130" sId="2" numFmtId="34">
    <nc r="T48">
      <v>1.35450596641288</v>
    </nc>
  </rcc>
  <rcc rId="131" sId="2" numFmtId="34">
    <nc r="U48">
      <v>16.044027140287319</v>
    </nc>
  </rcc>
  <rcc rId="132" sId="2" numFmtId="34">
    <oc r="Q49">
      <v>41.81</v>
    </oc>
    <nc r="Q49">
      <v>42.844000000000001</v>
    </nc>
  </rcc>
  <rcc rId="133" sId="2" numFmtId="34">
    <nc r="R49">
      <v>1.2388777990840003</v>
    </nc>
  </rcc>
  <rcc rId="134" sId="2" numFmtId="34">
    <nc r="S49">
      <v>34.333958188310802</v>
    </nc>
  </rcc>
  <rcc rId="135" sId="2" numFmtId="34">
    <nc r="T49">
      <v>0.68591117140748903</v>
    </nc>
  </rcc>
  <rcc rId="136" sId="2" numFmtId="34">
    <nc r="U49">
      <v>6.5852528411977085</v>
    </nc>
  </rcc>
  <rcc rId="137" sId="2" numFmtId="34">
    <oc r="Q50">
      <v>38.04</v>
    </oc>
    <nc r="Q50">
      <v>40</v>
    </nc>
  </rcc>
  <rcc rId="138" sId="2" numFmtId="34">
    <nc r="R50">
      <v>0.32105584820804989</v>
    </nc>
  </rcc>
  <rcc rId="139" sId="2" numFmtId="34">
    <nc r="S50">
      <v>33.160847895837598</v>
    </nc>
  </rcc>
  <rcc rId="140" sId="2" numFmtId="34">
    <nc r="T50">
      <v>1.35426821828569</v>
    </nc>
  </rcc>
  <rcc rId="141" sId="2" numFmtId="34">
    <nc r="U50">
      <v>5.1638280376686643</v>
    </nc>
  </rcc>
  <rcc rId="142" sId="2" numFmtId="34">
    <oc r="Q51">
      <v>9</v>
    </oc>
    <nc r="Q51">
      <v>81</v>
    </nc>
  </rcc>
  <rcc rId="143" sId="2" numFmtId="34">
    <nc r="R51">
      <v>9.5376549977714706</v>
    </nc>
  </rcc>
  <rcc rId="144" sId="2" numFmtId="34">
    <nc r="S51">
      <v>57.020731283569901</v>
    </nc>
  </rcc>
  <rcc rId="145" sId="2" numFmtId="34">
    <nc r="T51">
      <v>5.9151714991150497</v>
    </nc>
  </rcc>
  <rcc rId="146" sId="2" numFmtId="34">
    <nc r="U51">
      <v>8.5264422195435792</v>
    </nc>
  </rcc>
  <rcc rId="147" sId="2" numFmtId="34">
    <oc r="Q52">
      <v>40</v>
    </oc>
    <nc r="Q52">
      <v>55</v>
    </nc>
  </rcc>
  <rcc rId="148" sId="2" numFmtId="34">
    <nc r="R52">
      <v>4.3997606300000003</v>
    </nc>
  </rcc>
  <rcc rId="149" sId="2" numFmtId="34">
    <nc r="S52">
      <v>10.48367958</v>
    </nc>
  </rcc>
  <rcc rId="150" sId="2" numFmtId="34">
    <nc r="T52">
      <v>32.968353649999997</v>
    </nc>
  </rcc>
  <rcc rId="151" sId="2" numFmtId="34">
    <nc r="U52">
      <v>7.1482061399999992</v>
    </nc>
  </rcc>
  <rcc rId="152" sId="2" numFmtId="34">
    <oc r="Q53">
      <v>3</v>
    </oc>
    <nc r="Q53">
      <v>28.5</v>
    </nc>
  </rcc>
  <rcc rId="153" sId="2" numFmtId="34">
    <nc r="R53">
      <v>2.15540201</v>
    </nc>
  </rcc>
  <rcc rId="154" sId="2" numFmtId="34">
    <nc r="S53">
      <v>22.94639866</v>
    </nc>
  </rcc>
  <rcc rId="155" sId="2" numFmtId="34">
    <nc r="T53">
      <v>0.62696817000000005</v>
    </nc>
  </rcc>
  <rcc rId="156" sId="2" numFmtId="34">
    <nc r="U53">
      <v>2.7712311600000006</v>
    </nc>
  </rcc>
  <rcc rId="157" sId="2" numFmtId="34">
    <oc r="Q54">
      <v>701.66999999999985</v>
    </oc>
    <nc r="Q54">
      <v>1426.9595289000001</v>
    </nc>
  </rcc>
  <rcc rId="158" sId="2" numFmtId="34">
    <nc r="R54">
      <v>75.281307813011836</v>
    </nc>
  </rcc>
  <rcc rId="159" sId="2" numFmtId="34">
    <nc r="S54">
      <v>1115.9192660071926</v>
    </nc>
  </rcc>
  <rcc rId="160" sId="2" numFmtId="34">
    <nc r="T54">
      <v>86.030201843654339</v>
    </nc>
  </rcc>
  <rcc rId="161" sId="2" numFmtId="34">
    <nc r="U54">
      <v>149.72875323614124</v>
    </nc>
  </rcc>
  <rcc rId="162" sId="2" numFmtId="34">
    <nc r="Q55">
      <v>0</v>
    </nc>
  </rcc>
  <rcc rId="163" sId="2" numFmtId="34">
    <nc r="U56">
      <v>0.5</v>
    </nc>
  </rcc>
  <rcc rId="164" sId="2" numFmtId="34">
    <nc r="Q57">
      <v>20.299999999999997</v>
    </nc>
  </rcc>
  <rcc rId="165" sId="2" numFmtId="34">
    <nc r="R57">
      <v>2.0300124520000002</v>
    </nc>
  </rcc>
  <rcc rId="166" sId="2" numFmtId="34">
    <nc r="S57">
      <v>12.423890842</v>
    </nc>
  </rcc>
  <rcc rId="167" sId="2" numFmtId="34">
    <nc r="T57">
      <v>4.8312150000000003</v>
    </nc>
  </rcc>
  <rcc rId="168" sId="2" numFmtId="34">
    <nc r="U57">
      <v>1.0148817059999988</v>
    </nc>
  </rcc>
  <rcc rId="169" sId="2" numFmtId="34">
    <nc r="Q58">
      <v>25.06</v>
    </nc>
  </rcc>
  <rcc rId="170" sId="2" numFmtId="34">
    <nc r="R58">
      <v>2.506012315</v>
    </nc>
  </rcc>
  <rcc rId="171" sId="2" numFmtId="34">
    <nc r="S58">
      <v>13.639726417592</v>
    </nc>
  </rcc>
  <rcc rId="172" sId="2" numFmtId="34">
    <nc r="T58">
      <v>7.661378259908</v>
    </nc>
  </rcc>
  <rcc rId="173" sId="2" numFmtId="34">
    <nc r="U58">
      <v>1.2528830074999995</v>
    </nc>
  </rcc>
  <rcc rId="174" sId="2" numFmtId="34">
    <nc r="Q59">
      <v>75.319999999999993</v>
    </nc>
  </rcc>
  <rcc rId="175" sId="2" numFmtId="34">
    <nc r="R59">
      <v>7.5320145890000099</v>
    </nc>
  </rcc>
  <rcc rId="176" sId="2" numFmtId="34">
    <nc r="S59">
      <v>59.1909090065</v>
    </nc>
  </rcc>
  <rcc rId="177" sId="2" numFmtId="34">
    <nc r="T59">
      <v>4.8312150000000003</v>
    </nc>
  </rcc>
  <rcc rId="178" sId="2" numFmtId="34">
    <nc r="U59">
      <v>3.7658614044999794</v>
    </nc>
  </rcc>
  <rcc rId="179" sId="2" numFmtId="34">
    <oc r="Q60">
      <v>27</v>
    </oc>
    <nc r="Q60">
      <v>45</v>
    </nc>
  </rcc>
  <rcc rId="180" sId="2" numFmtId="34">
    <nc r="R60">
      <v>5.9324694982896702</v>
    </nc>
  </rcc>
  <rcc rId="181" sId="2" numFmtId="34">
    <nc r="S60">
      <v>30.159952222684101</v>
    </nc>
  </rcc>
  <rcc rId="182" sId="2" numFmtId="34">
    <nc r="T60">
      <v>4.0031431954300798</v>
    </nc>
  </rcc>
  <rcc rId="183" sId="2" numFmtId="34">
    <nc r="U60">
      <v>4.904435083596149</v>
    </nc>
  </rcc>
  <rcc rId="184" sId="2" numFmtId="34">
    <oc r="Q61">
      <v>3</v>
    </oc>
    <nc r="Q61">
      <v>20.000000000000004</v>
    </nc>
  </rcc>
  <rcc rId="185" sId="2" numFmtId="34">
    <nc r="R61">
      <v>3.42339683044001</v>
    </nc>
  </rcc>
  <rcc rId="186" sId="2" numFmtId="34">
    <nc r="S61">
      <v>11.485258867756501</v>
    </nc>
  </rcc>
  <rcc rId="187" sId="2" numFmtId="34">
    <nc r="T61">
      <v>2.9216731999114702</v>
    </nc>
  </rcc>
  <rcc rId="188" sId="2" numFmtId="34">
    <nc r="U61">
      <v>2.1696711018920198</v>
    </nc>
  </rcc>
  <rcc rId="189" sId="2" numFmtId="34">
    <oc r="Q62">
      <v>2.1</v>
    </oc>
    <nc r="Q62">
      <v>14.000000000000002</v>
    </nc>
  </rcc>
  <rcc rId="190" sId="2" numFmtId="34">
    <nc r="R62">
      <v>1.0386772106398299</v>
    </nc>
  </rcc>
  <rcc rId="191" sId="2" numFmtId="34">
    <nc r="S62">
      <v>11.403306973400399</v>
    </nc>
  </rcc>
  <rcc rId="192" sId="2" numFmtId="34">
    <nc r="T62">
      <v>0</v>
    </nc>
  </rcc>
  <rcc rId="193" sId="2" numFmtId="34">
    <nc r="U62">
      <v>1.5580158159597719</v>
    </nc>
  </rcc>
  <rcc rId="194" sId="2" numFmtId="34">
    <oc r="Q63">
      <v>32.6</v>
    </oc>
    <nc r="Q63">
      <v>200.17999999999998</v>
    </nc>
  </rcc>
  <rcc rId="195" sId="2" numFmtId="34">
    <nc r="R63">
      <v>22.462582895369518</v>
    </nc>
  </rcc>
  <rcc rId="196" sId="2" numFmtId="34">
    <nc r="S63">
      <v>138.30304432993299</v>
    </nc>
  </rcc>
  <rcc rId="197" sId="2" numFmtId="34">
    <nc r="T63">
      <v>24.24862465524955</v>
    </nc>
  </rcc>
  <rcc rId="198" sId="2" numFmtId="34">
    <nc r="U63">
      <v>15.165748119447919</v>
    </nc>
  </rcc>
  <rcc rId="199" sId="2" numFmtId="34">
    <nc r="Q64">
      <v>0</v>
    </nc>
  </rcc>
  <rcc rId="200" sId="2" numFmtId="34">
    <nc r="R65">
      <v>4.1927479004051094</v>
    </nc>
  </rcc>
  <rcc rId="201" sId="2" numFmtId="34">
    <nc r="S65">
      <v>15.634140570543401</v>
    </nc>
  </rcc>
  <rcc rId="202" sId="2" numFmtId="34">
    <nc r="T65">
      <v>6.17352399883627</v>
    </nc>
  </rcc>
  <rcc rId="203" sId="2" numFmtId="34">
    <nc r="U65">
      <v>1.5995875302152207</v>
    </nc>
  </rcc>
  <rcc rId="204" sId="2" numFmtId="34">
    <nc r="Q66">
      <v>14.6</v>
    </nc>
  </rcc>
  <rcc rId="205" sId="2" numFmtId="34">
    <nc r="R66">
      <v>0.38120712388162992</v>
    </nc>
  </rcc>
  <rcc rId="206" sId="2" numFmtId="34">
    <nc r="S66">
      <v>1.39806748125194</v>
    </nc>
  </rcc>
  <rcc rId="207" sId="2" numFmtId="34">
    <nc r="T66">
      <v>7.5261407465440605E-2</v>
    </nc>
  </rcc>
  <rcc rId="208" sId="2" numFmtId="34">
    <nc r="U66">
      <v>12.745463987400989</v>
    </nc>
  </rcc>
  <rcc rId="209" sId="2" numFmtId="34">
    <nc r="Q67">
      <v>592.61</v>
    </nc>
  </rcc>
  <rcc rId="210" sId="2" numFmtId="34">
    <nc r="R67">
      <v>14.618613315652404</v>
    </nc>
  </rcc>
  <rcc rId="211" sId="2" numFmtId="34">
    <nc r="S67">
      <v>446.645395241519</v>
    </nc>
  </rcc>
  <rcc rId="212" sId="2" numFmtId="34">
    <nc r="T67">
      <v>44.277565079316496</v>
    </nc>
  </rcc>
  <rcc rId="213" sId="2" numFmtId="34">
    <nc r="U67">
      <v>87.068426363512117</v>
    </nc>
  </rcc>
  <rcc rId="214" sId="2" numFmtId="34">
    <oc r="Q68">
      <v>46.4</v>
    </oc>
    <nc r="Q68">
      <v>51.2</v>
    </nc>
  </rcc>
  <rcc rId="215" sId="2" numFmtId="34">
    <nc r="R68">
      <v>3.4151599999994176E-3</v>
    </nc>
  </rcc>
  <rcc rId="216" sId="2" numFmtId="34">
    <nc r="S68">
      <v>37.341370314960514</v>
    </nc>
  </rcc>
  <rcc rId="217" sId="2" numFmtId="34">
    <nc r="T68">
      <v>0</v>
    </nc>
  </rcc>
  <rcc rId="218" sId="2" numFmtId="34">
    <nc r="U68">
      <v>13.855214525039486</v>
    </nc>
  </rcc>
  <rcc rId="219" sId="2" numFmtId="34">
    <oc r="Q69">
      <v>50</v>
    </oc>
    <nc r="Q69">
      <v>61.352784150566038</v>
    </nc>
  </rcc>
  <rcc rId="220" sId="2" numFmtId="34">
    <nc r="R69">
      <v>4.0042873000000014</v>
    </nc>
  </rcc>
  <rcc rId="221" sId="2" numFmtId="34">
    <nc r="S69">
      <v>45.638469365840038</v>
    </nc>
  </rcc>
  <rcc rId="222" sId="2" numFmtId="34">
    <nc r="T69">
      <v>4.2946300000004101E-3</v>
    </nc>
  </rcc>
  <rcc rId="223" sId="2" numFmtId="34">
    <nc r="U69">
      <v>11.705732854725998</v>
    </nc>
  </rcc>
  <rcc rId="224" sId="2" numFmtId="34">
    <oc r="Q70">
      <v>73.785061119999995</v>
    </oc>
    <nc r="Q70">
      <v>165</v>
    </nc>
  </rcc>
  <rcc rId="225" sId="2" numFmtId="34">
    <nc r="R70">
      <v>2.6299999999514212E-5</v>
    </nc>
  </rcc>
  <rcc rId="226" sId="2" numFmtId="34">
    <nc r="S70">
      <v>143.54250816211186</v>
    </nc>
  </rcc>
  <rcc rId="227" sId="2" numFmtId="34">
    <nc r="T70">
      <v>1.817270000000093E-3</v>
    </nc>
  </rcc>
  <rcc rId="228" sId="2" numFmtId="34">
    <nc r="U70">
      <v>21.45564826788814</v>
    </nc>
  </rcc>
  <rcc rId="229" sId="2" numFmtId="34">
    <oc r="Q71">
      <v>25</v>
    </oc>
    <nc r="Q71">
      <v>29.269999999999996</v>
    </nc>
  </rcc>
  <rcc rId="230" sId="2" numFmtId="34">
    <nc r="R71">
      <v>4.9999999999990052E-3</v>
    </nc>
  </rcc>
  <rcc rId="231" sId="2" numFmtId="34">
    <nc r="S71">
      <v>24.609280089999999</v>
    </nc>
  </rcc>
  <rcc rId="232" sId="2" numFmtId="34">
    <nc r="T71">
      <v>0.56311503000000007</v>
    </nc>
  </rcc>
  <rcc rId="233" sId="2" numFmtId="34">
    <nc r="U71">
      <v>4.0926048800000014</v>
    </nc>
  </rcc>
  <rcc rId="234" sId="2" numFmtId="34">
    <oc r="Q72">
      <v>103.65</v>
    </oc>
    <nc r="Q72">
      <v>154.30000000000001</v>
    </nc>
  </rcc>
  <rcc rId="235" sId="2" numFmtId="34">
    <nc r="R72">
      <v>1.4508683942779008</v>
    </nc>
  </rcc>
  <rcc rId="236" sId="2" numFmtId="34">
    <nc r="S72">
      <v>135.15143598186299</v>
    </nc>
  </rcc>
  <rcc rId="237" sId="2" numFmtId="34">
    <nc r="T72">
      <v>5.3004232444871704</v>
    </nc>
  </rcc>
  <rcc rId="238" sId="2" numFmtId="34">
    <nc r="U72">
      <v>12.397272379371948</v>
    </nc>
  </rcc>
  <rcc rId="239" sId="2" numFmtId="34">
    <oc r="Q73">
      <v>2.04</v>
    </oc>
    <nc r="Q73">
      <v>9.160000010000001</v>
    </nc>
  </rcc>
  <rcc rId="240" sId="2" numFmtId="34">
    <nc r="R73">
      <v>0.46195277146648017</v>
    </nc>
  </rcc>
  <rcc rId="241" sId="2" numFmtId="34">
    <nc r="S73">
      <v>6.6401207847965598</v>
    </nc>
  </rcc>
  <rcc rId="242" sId="2" numFmtId="34">
    <nc r="T73">
      <v>1.0483126835824501</v>
    </nc>
  </rcc>
  <rcc rId="243" sId="2" numFmtId="34">
    <nc r="U73">
      <v>1.0096137701545109</v>
    </nc>
  </rcc>
  <rcc rId="244" sId="2" numFmtId="34">
    <oc r="Q74">
      <v>152</v>
    </oc>
    <nc r="Q74">
      <v>188.8</v>
    </nc>
  </rcc>
  <rcc rId="245" sId="2" numFmtId="34">
    <nc r="R74">
      <v>14.396561167610802</v>
    </nc>
  </rcc>
  <rcc rId="246" sId="2" numFmtId="34">
    <nc r="S74">
      <v>149.98609441351701</v>
    </nc>
  </rcc>
  <rcc rId="247" sId="2" numFmtId="34">
    <nc r="T74">
      <v>4.7249837134256394</v>
    </nc>
  </rcc>
  <rcc rId="248" sId="2" numFmtId="34">
    <nc r="U74">
      <v>19.692360705446564</v>
    </nc>
  </rcc>
  <rcc rId="249" sId="2" numFmtId="34">
    <oc r="Q75">
      <v>161.32300000000001</v>
    </oc>
    <nc r="Q75">
      <v>164.32300000000001</v>
    </nc>
  </rcc>
  <rcc rId="250" sId="2" numFmtId="34">
    <nc r="R75">
      <v>12.415921594968701</v>
    </nc>
  </rcc>
  <rcc rId="251" sId="2" numFmtId="34">
    <nc r="S75">
      <v>130.50007555103102</v>
    </nc>
  </rcc>
  <rcc rId="252" sId="2" numFmtId="34">
    <nc r="T75">
      <v>4.0487666689717905</v>
    </nc>
  </rcc>
  <rcc rId="253" sId="2" numFmtId="34">
    <nc r="U75">
      <v>17.358236185028506</v>
    </nc>
  </rcc>
  <rcc rId="254" sId="2" numFmtId="34">
    <oc r="Q76">
      <v>13.94</v>
    </oc>
    <nc r="Q76">
      <v>193.78789159999999</v>
    </nc>
  </rcc>
  <rcc rId="255" sId="2" numFmtId="34">
    <nc r="R76">
      <v>13.7878916</v>
    </nc>
  </rcc>
  <rcc rId="256" sId="2" numFmtId="34">
    <nc r="S76">
      <v>79.735375453125002</v>
    </nc>
  </rcc>
  <rcc rId="257" sId="2" numFmtId="34">
    <nc r="T76">
      <v>79.408158999999998</v>
    </nc>
  </rcc>
  <rcc rId="258" sId="2" numFmtId="34">
    <nc r="U76">
      <v>20.856465546875</v>
    </nc>
  </rcc>
  <rcc rId="259" sId="2" numFmtId="34">
    <oc r="Q77">
      <v>4.3879999999999999</v>
    </oc>
    <nc r="Q77">
      <v>134.71750000000003</v>
    </nc>
  </rcc>
  <rcc rId="260" sId="2" numFmtId="34">
    <nc r="R77">
      <v>4.5954999999999995</v>
    </nc>
  </rcc>
  <rcc rId="261" sId="2" numFmtId="34">
    <nc r="S77">
      <v>72.967043404400002</v>
    </nc>
  </rcc>
  <rcc rId="262" sId="2" numFmtId="34">
    <nc r="T77">
      <v>49.925956595599999</v>
    </nc>
  </rcc>
  <rcc rId="263" sId="2" numFmtId="34">
    <nc r="U77">
      <v>7.2290000000000134</v>
    </nc>
  </rcc>
  <rcc rId="264" sId="2" numFmtId="34">
    <oc r="Q78">
      <v>86.01528137232539</v>
    </oc>
    <nc r="Q78">
      <v>344.75767727175901</v>
    </nc>
  </rcc>
  <rcc rId="265" sId="2" numFmtId="34">
    <nc r="R78">
      <v>33.883098579999995</v>
    </nc>
  </rcc>
  <rcc rId="266" sId="2" numFmtId="34">
    <nc r="S78">
      <v>241.57764037000001</v>
    </nc>
  </rcc>
  <rcc rId="267" sId="2" numFmtId="34">
    <nc r="T78">
      <v>35.620204860000001</v>
    </nc>
  </rcc>
  <rcc rId="268" sId="2" numFmtId="34">
    <nc r="U78">
      <v>33.676733461758971</v>
    </nc>
  </rcc>
  <rcc rId="269" sId="2" numFmtId="34">
    <nc r="U79">
      <v>1.9999999999999574E-2</v>
    </nc>
  </rcc>
  <rcc rId="270" sId="2" numFmtId="34">
    <nc r="Q80">
      <v>39.999999999999993</v>
    </nc>
  </rcc>
  <rcc rId="271" sId="2" numFmtId="34">
    <nc r="R80">
      <v>4.3785084674891905</v>
    </nc>
  </rcc>
  <rcc rId="272" sId="2" numFmtId="34">
    <nc r="S80">
      <v>28.919451929753901</v>
    </nc>
  </rcc>
  <rcc rId="273" sId="2" numFmtId="34">
    <nc r="T80">
      <v>2.7418588846149299</v>
    </nc>
  </rcc>
  <rcc rId="274" sId="2" numFmtId="34">
    <nc r="U80">
      <v>3.9601807181419786</v>
    </nc>
  </rcc>
  <rcc rId="275" sId="2" numFmtId="34">
    <nc r="Q81">
      <v>112</v>
    </nc>
  </rcc>
  <rcc rId="276" sId="2" numFmtId="34">
    <nc r="R81">
      <v>8.7174653713275312</v>
    </nc>
  </rcc>
  <rcc rId="277" sId="2" numFmtId="34">
    <nc r="S81">
      <v>89.716913399426701</v>
    </nc>
  </rcc>
  <rcc rId="278" sId="2" numFmtId="34">
    <nc r="T81">
      <v>1.8586287216216</v>
    </nc>
  </rcc>
  <rcc rId="279" sId="2" numFmtId="34">
    <nc r="U81">
      <v>11.706992507624165</v>
    </nc>
  </rcc>
  <rcc rId="280" sId="2" numFmtId="34">
    <oc r="Q82">
      <v>20</v>
    </oc>
    <nc r="Q82">
      <v>23</v>
    </nc>
  </rcc>
  <rcc rId="281" sId="2" numFmtId="34">
    <nc r="R82">
      <v>1.9493601367159499</v>
    </nc>
  </rcc>
  <rcc rId="282" sId="2" numFmtId="34">
    <nc r="S82">
      <v>18.0084767836304</v>
    </nc>
  </rcc>
  <rcc rId="283" sId="2" numFmtId="34">
    <nc r="T82">
      <v>0.79475998964310302</v>
    </nc>
  </rcc>
  <rcc rId="284" sId="2" numFmtId="34">
    <nc r="U82">
      <v>2.2474030900105482</v>
    </nc>
  </rcc>
  <rcc rId="285" sId="2" numFmtId="34">
    <oc r="Q83">
      <v>99.75</v>
    </oc>
    <nc r="Q83">
      <v>128</v>
    </nc>
  </rcc>
  <rcc rId="286" sId="2" numFmtId="34">
    <nc r="R83">
      <v>11.7147953959166</v>
    </nc>
  </rcc>
  <rcc rId="287" sId="2" numFmtId="34">
    <nc r="S83">
      <v>98.3804115785275</v>
    </nc>
  </rcc>
  <rcc rId="288" sId="2" numFmtId="34">
    <nc r="T83">
      <v>3.8715701618778398</v>
    </nc>
  </rcc>
  <rcc rId="289" sId="2" numFmtId="34">
    <nc r="U83">
      <v>14.033222863678064</v>
    </nc>
  </rcc>
  <rcc rId="290" sId="2" numFmtId="34">
    <oc r="Q84">
      <v>4</v>
    </oc>
    <nc r="Q84">
      <v>5.9119999999999999</v>
    </nc>
  </rcc>
  <rcc rId="291" sId="2" numFmtId="34">
    <nc r="R84">
      <v>1.15135494</v>
    </nc>
  </rcc>
  <rcc rId="292" sId="2" numFmtId="34">
    <nc r="S84">
      <v>3.0499656499999999</v>
    </nc>
  </rcc>
  <rcc rId="293" sId="2" numFmtId="34">
    <nc r="T84">
      <v>1.0989192000000001</v>
    </nc>
  </rcc>
  <rcc rId="294" sId="2" numFmtId="34">
    <nc r="U84">
      <v>0.61176020999999992</v>
    </nc>
  </rcc>
  <rcc rId="295" sId="2" numFmtId="34">
    <oc r="Q85">
      <v>869.9113424923255</v>
    </oc>
    <nc r="Q85">
      <v>2440.4108530323247</v>
    </nc>
  </rcc>
  <rcc rId="296" sId="2" numFmtId="34">
    <nc r="R85">
      <v>132.1085755197123</v>
    </nc>
  </rcc>
  <rcc rId="297" sId="2" numFmtId="34">
    <nc r="S85">
      <v>1769.4422365262976</v>
    </nc>
  </rcc>
  <rcc rId="298" sId="2" numFmtId="34">
    <nc r="T85">
      <v>241.53812113944272</v>
    </nc>
  </rcc>
  <rcc rId="299" sId="2" numFmtId="34">
    <nc r="U85">
      <v>297.32191984687228</v>
    </nc>
  </rcc>
  <rcc rId="300" sId="2" numFmtId="34">
    <nc r="Q86">
      <v>0</v>
    </nc>
  </rcc>
  <rcc rId="301" sId="2" numFmtId="34">
    <oc r="Q87">
      <v>60</v>
    </oc>
    <nc r="Q87">
      <v>339.39</v>
    </nc>
  </rcc>
  <rcc rId="302" sId="2" numFmtId="34">
    <nc r="R87">
      <v>3.6232293260840009</v>
    </nc>
  </rcc>
  <rcc rId="303" sId="2" numFmtId="34">
    <nc r="S87">
      <v>299.15374963235996</v>
    </nc>
  </rcc>
  <rcc rId="304" sId="2" numFmtId="34">
    <nc r="T87">
      <v>11.5676313909886</v>
    </nc>
  </rcc>
  <rcc rId="305" sId="2" numFmtId="34">
    <nc r="U87">
      <v>25.045389650567408</v>
    </nc>
  </rcc>
  <rcc rId="306" sId="2" numFmtId="34">
    <nc r="Q88">
      <v>105.13</v>
    </nc>
  </rcc>
  <rcc rId="307" sId="2" numFmtId="34">
    <nc r="R88">
      <v>10.513</v>
    </nc>
  </rcc>
  <rcc rId="308" sId="2" numFmtId="34">
    <nc r="S88">
      <v>84.083064125499988</v>
    </nc>
  </rcc>
  <rcc rId="309" sId="2" numFmtId="34">
    <nc r="T88">
      <v>5.27743587450004</v>
    </nc>
  </rcc>
  <rcc rId="310" sId="2" numFmtId="34">
    <nc r="U88">
      <v>5.2564999999999626</v>
    </nc>
  </rcc>
  <rcc rId="311" sId="2" numFmtId="34">
    <oc r="Q89">
      <v>1</v>
    </oc>
    <nc r="Q89">
      <v>45.2</v>
    </nc>
  </rcc>
  <rcc rId="312" sId="2" numFmtId="34">
    <nc r="R89">
      <v>3.1587928557145801</v>
    </nc>
  </rcc>
  <rcc rId="313" sId="2" numFmtId="34">
    <nc r="S89">
      <v>35.809329950092099</v>
    </nc>
  </rcc>
  <rcc rId="314" sId="2" numFmtId="34">
    <nc r="T89">
      <v>0.42159772245914795</v>
    </nc>
  </rcc>
  <rcc rId="315" sId="2" numFmtId="34">
    <nc r="U89">
      <v>5.8102794717341757</v>
    </nc>
  </rcc>
  <rcc rId="316" sId="2" numFmtId="34">
    <nc r="Q90">
      <v>5.85</v>
    </nc>
  </rcc>
  <rcc rId="317" sId="2" numFmtId="34">
    <nc r="R90">
      <v>0.58499999999999996</v>
    </nc>
  </rcc>
  <rcc rId="318" sId="2" numFmtId="34">
    <nc r="S90">
      <v>4.9725000000000001</v>
    </nc>
  </rcc>
  <rcc rId="319" sId="2" numFmtId="34">
    <nc r="T90">
      <v>0</v>
    </nc>
  </rcc>
  <rcc rId="320" sId="2" numFmtId="34">
    <nc r="U90">
      <v>0.29249999999999954</v>
    </nc>
  </rcc>
  <rcc rId="321" sId="2" numFmtId="34">
    <oc r="Q91">
      <v>9</v>
    </oc>
    <nc r="Q91">
      <v>56</v>
    </nc>
  </rcc>
  <rcc rId="322" sId="2" numFmtId="34">
    <nc r="R91">
      <v>2</v>
    </nc>
  </rcc>
  <rcc rId="323" sId="2" numFmtId="34">
    <nc r="S91">
      <v>46.9103826001</v>
    </nc>
  </rcc>
  <rcc rId="324" sId="2" numFmtId="34">
    <nc r="T91">
      <v>4.0896173998999998</v>
    </nc>
  </rcc>
  <rcc rId="325" sId="2" numFmtId="34">
    <nc r="U91">
      <v>3</v>
    </nc>
  </rcc>
  <rcc rId="326" sId="2" numFmtId="34">
    <oc r="Q92">
      <v>4.5</v>
    </oc>
    <nc r="Q92">
      <v>9</v>
    </nc>
  </rcc>
  <rcc rId="327" sId="2" numFmtId="34">
    <nc r="R92">
      <v>1.01842721894538</v>
    </nc>
  </rcc>
  <rcc rId="328" sId="2" numFmtId="34">
    <nc r="S92">
      <v>6.4372375840149196</v>
    </nc>
  </rcc>
  <rcc rId="329" sId="2" numFmtId="34">
    <nc r="T92">
      <v>0.58842206327896596</v>
    </nc>
  </rcc>
  <rcc rId="330" sId="2" numFmtId="34">
    <nc r="U92">
      <v>0.95591313376073439</v>
    </nc>
  </rcc>
  <rcc rId="331" sId="2" numFmtId="34">
    <oc r="Q93">
      <v>74.5</v>
    </oc>
    <nc r="Q93">
      <v>560.56999999999994</v>
    </nc>
  </rcc>
  <rcc rId="332" sId="2" numFmtId="34">
    <nc r="R93">
      <v>20.89844940074396</v>
    </nc>
  </rcc>
  <rcc rId="333" sId="2" numFmtId="34">
    <nc r="S93">
      <v>477.36626389206697</v>
    </nc>
  </rcc>
  <rcc rId="334" sId="2" numFmtId="34">
    <nc r="T93">
      <v>21.944704451126753</v>
    </nc>
  </rcc>
  <rcc rId="335" sId="2" numFmtId="34">
    <nc r="U93">
      <v>40.360582256062273</v>
    </nc>
  </rcc>
  <rcc rId="336" sId="2" numFmtId="34">
    <nc r="Q94">
      <v>0</v>
    </nc>
  </rcc>
  <rcc rId="337" sId="2" numFmtId="34">
    <oc r="Q95">
      <v>50</v>
    </oc>
    <nc r="Q95">
      <v>149.5</v>
    </nc>
  </rcc>
  <rcc rId="338" sId="2" numFmtId="34">
    <nc r="R95">
      <v>4.3589377234859992</v>
    </nc>
  </rcc>
  <rcc rId="339" sId="2" numFmtId="34">
    <nc r="S95">
      <v>126.02100246826801</v>
    </nc>
  </rcc>
  <rcc rId="340" sId="2" numFmtId="34">
    <nc r="T95">
      <v>4.2243650298708797</v>
    </nc>
  </rcc>
  <rcc rId="341" sId="2" numFmtId="34">
    <nc r="U95">
      <v>14.895694778375104</v>
    </nc>
  </rcc>
  <rcc rId="342" sId="2" numFmtId="34">
    <oc r="Q96">
      <v>35</v>
    </oc>
    <nc r="Q96">
      <v>41.49</v>
    </nc>
  </rcc>
  <rcc rId="343" sId="2" numFmtId="34">
    <nc r="R96">
      <v>3.6306053356167798</v>
    </nc>
  </rcc>
  <rcc rId="344" sId="2" numFmtId="34">
    <nc r="S96">
      <v>32.222283473242399</v>
    </nc>
  </rcc>
  <rcc rId="345" sId="2" numFmtId="34">
    <nc r="T96">
      <v>1.5442931015758701</v>
    </nc>
  </rcc>
  <rcc rId="346" sId="2" numFmtId="34">
    <nc r="U96">
      <v>4.0928180895649549</v>
    </nc>
  </rcc>
  <rcc rId="347" sId="2" numFmtId="34">
    <oc r="Q97">
      <v>7.28</v>
    </oc>
    <nc r="Q97">
      <v>207.27999999999997</v>
    </nc>
  </rcc>
  <rcc rId="348" sId="2" numFmtId="34">
    <nc r="R97">
      <v>17.250275182126298</v>
    </nc>
  </rcc>
  <rcc rId="349" sId="2" numFmtId="34">
    <nc r="S97">
      <v>163.789205786704</v>
    </nc>
  </rcc>
  <rcc rId="350" sId="2" numFmtId="34">
    <nc r="T97">
      <v>1.9033706349166399</v>
    </nc>
  </rcc>
  <rcc rId="351" sId="2" numFmtId="34">
    <nc r="U97">
      <v>24.337148396253056</v>
    </nc>
  </rcc>
  <rcc rId="352" sId="2" numFmtId="34">
    <oc r="Q98">
      <v>92.28</v>
    </oc>
    <nc r="Q98">
      <v>398.27</v>
    </nc>
  </rcc>
  <rcc rId="353" sId="2" numFmtId="34">
    <nc r="R98">
      <v>25.239818241229077</v>
    </nc>
  </rcc>
  <rcc rId="354" sId="2" numFmtId="34">
    <nc r="S98">
      <v>322.03249172821438</v>
    </nc>
  </rcc>
  <rcc rId="355" sId="2" numFmtId="34">
    <nc r="T98">
      <v>7.6720287663633897</v>
    </nc>
  </rcc>
  <rcc rId="356" sId="2" numFmtId="34">
    <nc r="U98">
      <v>43.325661264193116</v>
    </nc>
  </rcc>
  <rcc rId="357" sId="2" numFmtId="34">
    <nc r="Q99">
      <v>0</v>
    </nc>
  </rcc>
  <rcc rId="358" sId="2" numFmtId="34">
    <oc r="Q100">
      <v>39.5</v>
    </oc>
    <nc r="Q100">
      <v>49.1</v>
    </nc>
  </rcc>
  <rcc rId="359" sId="2" numFmtId="34">
    <nc r="R100">
      <v>0.62822000000000067</v>
    </nc>
  </rcc>
  <rcc rId="360" sId="2" numFmtId="34">
    <nc r="S100">
      <v>40.6480324418742</v>
    </nc>
  </rcc>
  <rcc rId="361" sId="2" numFmtId="34">
    <nc r="T100">
      <v>2</v>
    </nc>
  </rcc>
  <rcc rId="362" sId="2" numFmtId="34">
    <nc r="U100">
      <v>5.8237475581258025</v>
    </nc>
  </rcc>
  <rcc rId="363" sId="2" numFmtId="34">
    <nc r="R101">
      <v>3.6204442789782201</v>
    </nc>
  </rcc>
  <rcc rId="364" sId="2" numFmtId="34">
    <nc r="S101">
      <v>10.8530295430606</v>
    </nc>
  </rcc>
  <rcc rId="365" sId="2" numFmtId="34">
    <nc r="T101">
      <v>4.999295013708434E-6</v>
    </nc>
  </rcc>
  <rcc rId="366" sId="2" numFmtId="34">
    <nc r="U101">
      <v>2.1765211786661656</v>
    </nc>
  </rcc>
  <rcc rId="367" sId="2" numFmtId="34">
    <oc r="Q102">
      <v>3</v>
    </oc>
    <nc r="Q102">
      <v>242.84</v>
    </nc>
  </rcc>
  <rcc rId="368" sId="2" numFmtId="34">
    <nc r="R102">
      <v>24.2843923614438</v>
    </nc>
  </rcc>
  <rcc rId="369" sId="2" numFmtId="34">
    <nc r="S102">
      <v>195.78258507227298</v>
    </nc>
  </rcc>
  <rcc rId="370" sId="2" numFmtId="34">
    <nc r="T102">
      <v>10.63475</v>
    </nc>
  </rcc>
  <rcc rId="371" sId="2" numFmtId="34">
    <nc r="U102">
      <v>12.138272566283231</v>
    </nc>
  </rcc>
  <rcc rId="372" sId="2" numFmtId="34">
    <oc r="Q103">
      <v>36</v>
    </oc>
    <nc r="Q103">
      <v>81</v>
    </nc>
  </rcc>
  <rcc rId="373" sId="2" numFmtId="34">
    <nc r="R103">
      <v>9.5435445842714408</v>
    </nc>
  </rcc>
  <rcc rId="374" sId="2" numFmtId="34">
    <nc r="S103">
      <v>57.1016485594402</v>
    </nc>
  </rcc>
  <rcc rId="375" sId="2" numFmtId="34">
    <nc r="T103">
      <v>5.5427195305873607</v>
    </nc>
  </rcc>
  <rcc rId="376" sId="2" numFmtId="34">
    <nc r="U103">
      <v>8.8120873257009951</v>
    </nc>
  </rcc>
  <rcc rId="377" sId="2" numFmtId="34">
    <oc r="Q104">
      <v>2</v>
    </oc>
    <nc r="Q104">
      <v>50</v>
    </nc>
  </rcc>
  <rcc rId="378" sId="2" numFmtId="34">
    <nc r="R104">
      <v>5.2634032043598706</v>
    </nc>
  </rcc>
  <rcc rId="379" sId="2" numFmtId="34">
    <nc r="S104">
      <v>36.727819283383695</v>
    </nc>
  </rcc>
  <rcc rId="380" sId="2" numFmtId="34">
    <nc r="T104">
      <v>2.8730949996620998</v>
    </nc>
  </rcc>
  <rcc rId="381" sId="2" numFmtId="34">
    <nc r="U104">
      <v>5.1356825125943368</v>
    </nc>
  </rcc>
  <rcc rId="382" sId="2" numFmtId="34">
    <oc r="Q105">
      <v>97.15</v>
    </oc>
    <nc r="Q105">
      <v>439.59</v>
    </nc>
  </rcc>
  <rcc rId="383" sId="2" numFmtId="34">
    <nc r="R105">
      <v>43.34000442905333</v>
    </nc>
  </rcc>
  <rcc rId="384" sId="2" numFmtId="34">
    <nc r="S105">
      <v>341.11311490003163</v>
    </nc>
  </rcc>
  <rcc rId="385" sId="2" numFmtId="34">
    <nc r="T105">
      <v>21.050569529544475</v>
    </nc>
  </rcc>
  <rcc rId="386" sId="2" numFmtId="34">
    <nc r="U105">
      <v>34.08631114137053</v>
    </nc>
  </rcc>
  <rcc rId="387" sId="2" numFmtId="34">
    <nc r="Q106">
      <v>0</v>
    </nc>
  </rcc>
  <rcc rId="388" sId="2" numFmtId="34">
    <oc r="Q107">
      <v>14.580347262582917</v>
    </oc>
    <nc r="Q107">
      <v>14.580347262582915</v>
    </nc>
  </rcc>
  <rcc rId="389" sId="2" numFmtId="34">
    <nc r="R107">
      <v>1.1665109344555298</v>
    </nc>
  </rcc>
  <rcc rId="390" sId="2" numFmtId="34">
    <nc r="S107">
      <v>7.2410226894469183</v>
    </nc>
  </rcc>
  <rcc rId="391" sId="2" numFmtId="34">
    <nc r="T107">
      <v>4.0621507422852199</v>
    </nc>
  </rcc>
  <rcc rId="392" sId="2" numFmtId="34">
    <nc r="U107">
      <v>2.1106628963952483</v>
    </nc>
  </rcc>
  <rcc rId="393" sId="2" numFmtId="34">
    <nc r="R108">
      <v>0.85035563301993022</v>
    </nc>
  </rcc>
  <rcc rId="394" sId="2" numFmtId="34">
    <nc r="S108">
      <v>8.9669654738227571</v>
    </nc>
  </rcc>
  <rcc rId="395" sId="2" numFmtId="34">
    <nc r="T108">
      <v>4.1748992843944901</v>
    </nc>
  </rcc>
  <rcc rId="396" sId="2" numFmtId="34">
    <nc r="U108">
      <v>0.80395958506968057</v>
    </nc>
  </rcc>
  <rcc rId="397" sId="2" numFmtId="34">
    <nc r="R109">
      <v>1.5703221622646297</v>
    </nc>
  </rcc>
  <rcc rId="398" sId="2" numFmtId="34">
    <nc r="S109">
      <v>19.88439365583325</v>
    </nc>
  </rcc>
  <rcc rId="399" sId="2" numFmtId="34">
    <nc r="T109">
      <v>1.3981720733091698</v>
    </nc>
  </rcc>
  <rcc rId="400" sId="2" numFmtId="34">
    <nc r="U109">
      <v>3.8028964724094996</v>
    </nc>
  </rcc>
  <rcc rId="401" sId="2" numFmtId="34">
    <nc r="R110">
      <v>1.3728639881336102</v>
    </nc>
  </rcc>
  <rcc rId="402" sId="2" numFmtId="34">
    <nc r="S110">
      <v>10.924937646113412</v>
    </nc>
  </rcc>
  <rcc rId="403" sId="2" numFmtId="34">
    <nc r="T110">
      <v>6.5467014448117595</v>
    </nc>
  </rcc>
  <rcc rId="404" sId="2" numFmtId="34">
    <nc r="U110">
      <v>2.4966912246624364</v>
    </nc>
  </rcc>
  <rcc rId="405" sId="2" numFmtId="34">
    <nc r="R111">
      <v>4.50197513925945</v>
    </nc>
  </rcc>
  <rcc rId="406" sId="2" numFmtId="34">
    <nc r="S111">
      <v>15.180399016409501</v>
    </nc>
  </rcc>
  <rcc rId="407" sId="2" numFmtId="34">
    <nc r="T111">
      <v>2.7342112365993798</v>
    </nc>
  </rcc>
  <rcc rId="408" sId="2" numFmtId="34">
    <nc r="U111">
      <v>2.9434146077316687</v>
    </nc>
  </rcc>
  <rcc rId="409" sId="2" numFmtId="34">
    <oc r="Q112">
      <v>0.5</v>
    </oc>
    <nc r="Q112">
      <v>133.26999999999998</v>
    </nc>
  </rcc>
  <rcc rId="410" sId="2" numFmtId="34">
    <nc r="R112">
      <v>9.4753998609527983</v>
    </nc>
  </rcc>
  <rcc rId="411" sId="2" numFmtId="34">
    <nc r="S112">
      <v>102.313463363325</v>
    </nc>
  </rcc>
  <rcc rId="412" sId="2" numFmtId="34">
    <nc r="T112">
      <v>7.7323718773399204</v>
    </nc>
  </rcc>
  <rcc rId="413" sId="2" numFmtId="34">
    <nc r="U112">
      <v>13.748764898382271</v>
    </nc>
  </rcc>
  <rcc rId="414" sId="2" numFmtId="34">
    <nc r="Q113">
      <v>503.32745000000011</v>
    </nc>
  </rcc>
  <rcc rId="415" sId="2" numFmtId="34">
    <nc r="R113">
      <v>54.209471446221698</v>
    </nc>
  </rcc>
  <rcc rId="416" sId="2" numFmtId="34">
    <nc r="S113">
      <v>366.07973598057197</v>
    </nc>
  </rcc>
  <rcc rId="417" sId="2" numFmtId="34">
    <nc r="T113">
      <v>33.086037837911697</v>
    </nc>
  </rcc>
  <rcc rId="418" sId="2" numFmtId="34">
    <nc r="U113">
      <v>49.95220473529475</v>
    </nc>
  </rcc>
  <rcc rId="419" sId="2" numFmtId="34">
    <nc r="Q114">
      <v>71.39</v>
    </nc>
  </rcc>
  <rcc rId="420" sId="2" numFmtId="34">
    <nc r="R114">
      <v>6.4507285267313703</v>
    </nc>
  </rcc>
  <rcc rId="421" sId="2" numFmtId="34">
    <nc r="S114">
      <v>55.021924315228596</v>
    </nc>
  </rcc>
  <rcc rId="422" sId="2" numFmtId="34">
    <nc r="T114">
      <v>2.37248844202536</v>
    </nc>
  </rcc>
  <rcc rId="423" sId="2" numFmtId="34">
    <nc r="U114">
      <v>7.5448587160146774</v>
    </nc>
  </rcc>
  <rcc rId="424" sId="2" numFmtId="34">
    <nc r="Q115">
      <v>74.13000000000001</v>
    </nc>
  </rcc>
  <rcc rId="425" sId="2" numFmtId="34">
    <nc r="R115">
      <v>6.8822006210880797</v>
    </nc>
  </rcc>
  <rcc rId="426" sId="2" numFmtId="34">
    <nc r="S115">
      <v>56.673657501592899</v>
    </nc>
  </rcc>
  <rcc rId="427" sId="2" numFmtId="34">
    <nc r="T115">
      <v>2.8070955179624701</v>
    </nc>
  </rcc>
  <rcc rId="428" sId="2" numFmtId="34">
    <nc r="U115">
      <v>7.7670463593565522</v>
    </nc>
  </rcc>
  <rcc rId="429" sId="2" numFmtId="34">
    <oc r="Q116">
      <v>4.8970000000000002</v>
    </oc>
    <nc r="Q116">
      <v>76.83005</v>
    </nc>
  </rcc>
  <rcc rId="430" sId="2" numFmtId="34">
    <nc r="R116">
      <v>6.9990287479878299</v>
    </nc>
  </rcc>
  <rcc rId="431" sId="2" numFmtId="34">
    <nc r="S116">
      <v>58.972980452911301</v>
    </nc>
  </rcc>
  <rcc rId="432" sId="2" numFmtId="34">
    <nc r="T116">
      <v>3.3252633805588303</v>
    </nc>
  </rcc>
  <rcc rId="433" sId="2" numFmtId="34">
    <nc r="U116">
      <v>7.5327774185420324</v>
    </nc>
  </rcc>
  <rcc rId="434" sId="2" numFmtId="34">
    <oc r="Q117">
      <v>27</v>
    </oc>
    <nc r="Q117">
      <v>72</v>
    </nc>
  </rcc>
  <rcc rId="435" sId="2" numFmtId="34">
    <nc r="R117">
      <v>8.4472849014769711</v>
    </nc>
  </rcc>
  <rcc rId="436" sId="2" numFmtId="34">
    <nc r="S117">
      <v>51.385717196599302</v>
    </nc>
  </rcc>
  <rcc rId="437" sId="2" numFmtId="34">
    <nc r="T117">
      <v>5.0691863159186408</v>
    </nc>
  </rcc>
  <rcc rId="438" sId="2" numFmtId="34">
    <nc r="U117">
      <v>7.0978115860050881</v>
    </nc>
  </rcc>
  <rcc rId="439" sId="2" numFmtId="34">
    <nc r="R118">
      <v>0.20764976648697897</v>
    </nc>
  </rcc>
  <rcc rId="440" sId="2" numFmtId="34">
    <nc r="S118">
      <v>2.1501034255583136</v>
    </nc>
  </rcc>
  <rcc rId="441" sId="2" numFmtId="34">
    <nc r="T118">
      <v>0.34863297148231204</v>
    </nc>
  </rcc>
  <rcc rId="442" sId="2" numFmtId="34">
    <nc r="U118">
      <v>0.49361383647239582</v>
    </nc>
  </rcc>
  <rcc rId="443" sId="2" numFmtId="34">
    <nc r="R119">
      <v>0.16025999999999996</v>
    </nc>
  </rcc>
  <rcc rId="444" sId="2" numFmtId="34">
    <nc r="S119">
      <v>2.2465522128099877</v>
    </nc>
  </rcc>
  <rcc rId="445" sId="2" numFmtId="34">
    <nc r="T119">
      <v>1.6176120000000016E-2</v>
    </nc>
  </rcc>
  <rcc rId="446" sId="2" numFmtId="34">
    <nc r="U119">
      <v>0.46873897843640966</v>
    </nc>
  </rcc>
  <rcc rId="447" sId="2" numFmtId="34">
    <nc r="U120">
      <v>2.5139290000000002E-2</v>
    </nc>
  </rcc>
  <rcc rId="448" sId="2" numFmtId="34">
    <oc r="Q121">
      <v>141.24737250767393</v>
    </oc>
    <nc r="Q121">
      <v>1039.7978725076741</v>
    </nc>
  </rcc>
  <rcc rId="449" sId="2" numFmtId="34">
    <nc r="R121">
      <v>102.29405172807888</v>
    </nc>
  </rcc>
  <rcc rId="450" sId="2" numFmtId="34">
    <nc r="S121">
      <v>757.04185293022329</v>
    </nc>
  </rcc>
  <rcc rId="451" sId="2" numFmtId="34">
    <nc r="T121">
      <v>73.673387244599255</v>
    </nc>
  </rcc>
  <rcc rId="452" sId="2" numFmtId="34">
    <nc r="U121">
      <v>106.7885806047727</v>
    </nc>
  </rcc>
  <rcc rId="453" sId="2" numFmtId="34">
    <nc r="Q123">
      <v>110.14</v>
    </nc>
  </rcc>
  <rcc rId="454" sId="2" numFmtId="34">
    <nc r="R123">
      <v>18.038977073100298</v>
    </nc>
  </rcc>
  <rcc rId="455" sId="2" numFmtId="34">
    <nc r="S123">
      <v>65.262444395102591</v>
    </nc>
  </rcc>
  <rcc rId="456" sId="2" numFmtId="34">
    <nc r="T123">
      <v>14.7165264140761</v>
    </nc>
  </rcc>
  <rcc rId="457" sId="2" numFmtId="34">
    <nc r="U123">
      <v>12.122052117721012</v>
    </nc>
  </rcc>
  <rcc rId="458" sId="2" numFmtId="34">
    <oc r="Q124">
      <v>0</v>
    </oc>
    <nc r="Q124">
      <v>110.14</v>
    </nc>
  </rcc>
  <rcc rId="459" sId="2" numFmtId="34">
    <nc r="R124">
      <v>18.038977073100298</v>
    </nc>
  </rcc>
  <rcc rId="460" sId="2" numFmtId="34">
    <nc r="S124">
      <v>65.262444395102591</v>
    </nc>
  </rcc>
  <rcc rId="461" sId="2" numFmtId="34">
    <nc r="T124">
      <v>14.7165264140761</v>
    </nc>
  </rcc>
  <rcc rId="462" sId="2" numFmtId="34">
    <nc r="U124">
      <v>12.122052117721012</v>
    </nc>
  </rcc>
  <rcc rId="463" sId="2" numFmtId="34">
    <oc r="Q126">
      <v>2.4</v>
    </oc>
    <nc r="Q126">
      <v>3</v>
    </nc>
  </rcc>
  <rcc rId="464" sId="2" numFmtId="34">
    <nc r="R126">
      <v>0.239696692732802</v>
    </nc>
  </rcc>
  <rcc rId="465" sId="2" numFmtId="34">
    <nc r="S126">
      <v>0.61267645585507502</v>
    </nc>
  </rcc>
  <rcc rId="466" sId="2" numFmtId="34">
    <nc r="T126">
      <v>1.7598999127708999</v>
    </nc>
  </rcc>
  <rcc rId="467" sId="2" numFmtId="34">
    <nc r="U126">
      <v>0.38772693864122298</v>
    </nc>
  </rcc>
  <rcc rId="468" sId="2" numFmtId="34">
    <oc r="Q127">
      <v>2.4</v>
    </oc>
    <nc r="Q127">
      <v>3</v>
    </nc>
  </rcc>
  <rcc rId="469" sId="2" numFmtId="34">
    <nc r="R127">
      <v>0.239696692732802</v>
    </nc>
  </rcc>
  <rcc rId="470" sId="2" numFmtId="34">
    <nc r="S127">
      <v>0.61267645585507502</v>
    </nc>
  </rcc>
  <rcc rId="471" sId="2" numFmtId="34">
    <nc r="T127">
      <v>1.7598999127708999</v>
    </nc>
  </rcc>
  <rcc rId="472" sId="2" numFmtId="34">
    <nc r="U127">
      <v>0.38772693864122298</v>
    </nc>
  </rcc>
  <rcc rId="473" sId="2" numFmtId="34">
    <oc r="Q128">
      <v>136.10999999999999</v>
    </oc>
    <nc r="Q128">
      <v>240.35999999999999</v>
    </nc>
  </rcc>
  <rcc rId="474" sId="2" numFmtId="34">
    <nc r="R128">
      <v>52.26306398884676</v>
    </nc>
  </rcc>
  <rcc rId="475" sId="2" numFmtId="34">
    <nc r="S128">
      <v>85.942740677882981</v>
    </nc>
  </rcc>
  <rcc rId="476" sId="2" numFmtId="34">
    <nc r="T128">
      <v>71.212385854377274</v>
    </nc>
  </rcc>
  <rcc rId="477" sId="2" numFmtId="34">
    <nc r="U128">
      <v>30.941809478892967</v>
    </nc>
  </rcc>
  <rcc rId="478" sId="2" numFmtId="34">
    <oc r="Q129">
      <v>80.259999999999991</v>
    </oc>
    <nc r="Q129">
      <v>86.74</v>
    </nc>
  </rcc>
  <rcc rId="479" sId="2" numFmtId="34">
    <nc r="R129">
      <v>26.166055641567503</v>
    </nc>
  </rcc>
  <rcc rId="480" sId="2" numFmtId="34">
    <nc r="S129">
      <v>13.388118860209701</v>
    </nc>
  </rcc>
  <rcc rId="481" sId="2" numFmtId="34">
    <nc r="T129">
      <v>30.121963433327497</v>
    </nc>
  </rcc>
  <rcc rId="482" sId="2" numFmtId="34">
    <nc r="U129">
      <v>17.063862064895293</v>
    </nc>
  </rcc>
  <rcc rId="483" sId="2" numFmtId="34">
    <oc r="Q130">
      <v>18.5</v>
    </oc>
    <nc r="Q130">
      <v>40</v>
    </nc>
  </rcc>
  <rcc rId="484" sId="2" numFmtId="34">
    <nc r="R130">
      <v>6.4003563045333296</v>
    </nc>
  </rcc>
  <rcc rId="485" sId="2" numFmtId="34">
    <nc r="S130">
      <v>18.2010132410167</v>
    </nc>
  </rcc>
  <rcc rId="486" sId="2" numFmtId="34">
    <nc r="T130">
      <v>12.000668071</v>
    </nc>
  </rcc>
  <rcc rId="487" sId="2" numFmtId="34">
    <nc r="U130">
      <v>3.3979623834499684</v>
    </nc>
  </rcc>
  <rcc rId="488" sId="2" numFmtId="34">
    <oc r="Q131">
      <v>18.600000000000001</v>
    </oc>
    <nc r="Q131">
      <v>22.1</v>
    </nc>
  </rcc>
  <rcc rId="489" sId="2" numFmtId="34">
    <nc r="R131">
      <v>3.5364879658666699</v>
    </nc>
  </rcc>
  <rcc rId="490" sId="2" numFmtId="34">
    <nc r="S131">
      <v>10.0568876529333</v>
    </nc>
  </rcc>
  <rcc rId="491" sId="2" numFmtId="34">
    <nc r="T131">
      <v>6.6309149359999999</v>
    </nc>
  </rcc>
  <rcc rId="492" sId="2" numFmtId="34">
    <nc r="U131">
      <v>1.875709445200032</v>
    </nc>
  </rcc>
  <rcc rId="493" sId="2" numFmtId="34">
    <nc r="Q132">
      <v>23.15</v>
    </nc>
  </rcc>
  <rcc rId="494" sId="2" numFmtId="34">
    <nc r="R132">
      <v>3.7036748656</v>
    </nc>
  </rcc>
  <rcc rId="495" sId="2" numFmtId="34">
    <nc r="S132">
      <v>10.532325399049999</v>
    </nc>
  </rcc>
  <rcc rId="496" sId="2" numFmtId="34">
    <nc r="T132">
      <v>6.9443903730000001</v>
    </nc>
  </rcc>
  <rcc rId="497" sId="2" numFmtId="34">
    <nc r="U132">
      <v>1.9696093623499999</v>
    </nc>
  </rcc>
  <rcc rId="498" sId="2" numFmtId="34">
    <nc r="Q133">
      <v>10.98</v>
    </nc>
  </rcc>
  <rcc rId="499" sId="2" numFmtId="34">
    <nc r="R133">
      <v>1.75644692106667</v>
    </nc>
  </rcc>
  <rcc rId="500" sId="2" numFmtId="34">
    <nc r="S133">
      <v>4.9948959317833301</v>
    </nc>
  </rcc>
  <rcc rId="501" sId="2" numFmtId="34">
    <nc r="T133">
      <v>3.2933379769999997</v>
    </nc>
  </rcc>
  <rcc rId="502" sId="2" numFmtId="34">
    <nc r="U133">
      <v>0.9353191701500001</v>
    </nc>
  </rcc>
  <rcc rId="503" sId="2" numFmtId="34">
    <nc r="Q134">
      <v>13.640000000000002</v>
    </nc>
  </rcc>
  <rcc rId="504" sId="2" numFmtId="34">
    <nc r="R134">
      <v>2.1817315391999998</v>
    </nc>
  </rcc>
  <rcc rId="505" sId="2" numFmtId="34">
    <nc r="S134">
      <v>6.2042990645999998</v>
    </nc>
  </rcc>
  <rcc rId="506" sId="2" numFmtId="34">
    <nc r="T134">
      <v>4.0907466359999995</v>
    </nc>
  </rcc>
  <rcc rId="507" sId="2" numFmtId="34">
    <nc r="U134">
      <v>1.1632227602000018</v>
    </nc>
  </rcc>
  <rcc rId="508" sId="2" numFmtId="34">
    <nc r="R135">
      <v>3.6515489980001399</v>
    </nc>
  </rcc>
  <rcc rId="509" sId="2" numFmtId="34">
    <nc r="S135">
      <v>9.6730370360056206</v>
    </nc>
  </rcc>
  <rcc rId="510" sId="2" numFmtId="34">
    <nc r="T135">
      <v>3.4852478323935401</v>
    </nc>
  </rcc>
  <rcc rId="511" sId="2" numFmtId="34">
    <nc r="U135">
      <v>1.9401661336006999</v>
    </nc>
  </rcc>
  <rcc rId="512" sId="2" numFmtId="34">
    <nc r="Q136">
      <v>5</v>
    </nc>
  </rcc>
  <rcc rId="513" sId="2" numFmtId="34">
    <nc r="R136">
      <v>0.97335235060248604</v>
    </nc>
  </rcc>
  <rcc rId="514" sId="2" numFmtId="34">
    <nc r="S136">
      <v>2.57843269845687</v>
    </nc>
  </rcc>
  <rcc rId="515" sId="2" numFmtId="34">
    <nc r="T136">
      <v>0.92902331913124903</v>
    </nc>
  </rcc>
  <rcc rId="516" sId="2" numFmtId="34">
    <nc r="U136">
      <v>0.51919163180939509</v>
    </nc>
  </rcc>
  <rcc rId="517" sId="2" numFmtId="34">
    <nc r="Q137">
      <v>5</v>
    </nc>
  </rcc>
  <rcc rId="518" sId="2" numFmtId="34">
    <nc r="R137">
      <v>0.97335235060248604</v>
    </nc>
  </rcc>
  <rcc rId="519" sId="2" numFmtId="34">
    <nc r="S137">
      <v>2.57843269845687</v>
    </nc>
  </rcc>
  <rcc rId="520" sId="2" numFmtId="34">
    <nc r="T137">
      <v>0.92902331913124903</v>
    </nc>
  </rcc>
  <rcc rId="521" sId="2" numFmtId="34">
    <nc r="U137">
      <v>0.51919163180939509</v>
    </nc>
  </rcc>
  <rcc rId="522" sId="2" numFmtId="34">
    <nc r="Q138">
      <v>5</v>
    </nc>
  </rcc>
  <rcc rId="523" sId="2" numFmtId="34">
    <nc r="R138">
      <v>0.97335235060248604</v>
    </nc>
  </rcc>
  <rcc rId="524" sId="2" numFmtId="34">
    <nc r="S138">
      <v>2.57843269845687</v>
    </nc>
  </rcc>
  <rcc rId="525" sId="2" numFmtId="34">
    <nc r="T138">
      <v>0.92902331913124903</v>
    </nc>
  </rcc>
  <rcc rId="526" sId="2" numFmtId="34">
    <nc r="U138">
      <v>0.51919163180939509</v>
    </nc>
  </rcc>
  <rcc rId="527" sId="2" numFmtId="34">
    <nc r="Q139">
      <v>5</v>
    </nc>
  </rcc>
  <rcc rId="528" sId="2" numFmtId="34">
    <nc r="R139">
      <v>0.97335235060248604</v>
    </nc>
  </rcc>
  <rcc rId="529" sId="2" numFmtId="34">
    <nc r="S139">
      <v>2.57843269845687</v>
    </nc>
  </rcc>
  <rcc rId="530" sId="2" numFmtId="34">
    <nc r="T139">
      <v>0.92902331913124903</v>
    </nc>
  </rcc>
  <rcc rId="531" sId="2" numFmtId="34">
    <nc r="U139">
      <v>0.51919163180939509</v>
    </nc>
  </rcc>
  <rcc rId="532" sId="2" numFmtId="34">
    <nc r="Q140">
      <v>5</v>
    </nc>
  </rcc>
  <rcc rId="533" sId="2" numFmtId="34">
    <nc r="R140">
      <v>0.97335235060248604</v>
    </nc>
  </rcc>
  <rcc rId="534" sId="2" numFmtId="34">
    <nc r="S140">
      <v>2.57843269845687</v>
    </nc>
  </rcc>
  <rcc rId="535" sId="2" numFmtId="34">
    <nc r="T140">
      <v>0.92902331913124903</v>
    </nc>
  </rcc>
  <rcc rId="536" sId="2" numFmtId="34">
    <nc r="U140">
      <v>0.51919163180939509</v>
    </nc>
  </rcc>
  <rcc rId="537" sId="2" numFmtId="34">
    <oc r="Q141">
      <v>880.85737899000003</v>
    </oc>
    <nc r="Q141">
      <v>1053.12961255</v>
    </nc>
  </rcc>
  <rcc rId="538" sId="2" numFmtId="34">
    <nc r="R141">
      <v>0</v>
    </nc>
  </rcc>
  <rcc rId="539" sId="2" numFmtId="34">
    <nc r="S141">
      <v>0</v>
    </nc>
  </rcc>
  <rcc rId="540" sId="2" numFmtId="34">
    <nc r="T141">
      <v>0</v>
    </nc>
  </rcc>
  <rcc rId="541" sId="2" numFmtId="34">
    <nc r="U141">
      <v>1053.12961255</v>
    </nc>
  </rcc>
  <rcc rId="542" sId="2" numFmtId="4">
    <oc r="Q142">
      <v>15.610673</v>
    </oc>
    <nc r="Q142">
      <v>36.866768559999997</v>
    </nc>
  </rcc>
  <rcc rId="543" sId="2" numFmtId="4">
    <nc r="U142">
      <v>36.866768559999997</v>
    </nc>
  </rcc>
  <rcc rId="544" sId="2" numFmtId="4">
    <oc r="Q143">
      <v>50.76202</v>
    </oc>
    <nc r="Q143">
      <v>74.952519999999993</v>
    </nc>
  </rcc>
  <rcc rId="545" sId="2" numFmtId="4">
    <nc r="U143">
      <v>74.952519999999993</v>
    </nc>
  </rcc>
  <rcc rId="546" sId="2" numFmtId="34">
    <oc r="Q144">
      <v>31</v>
    </oc>
    <nc r="Q144">
      <v>54.040587999999985</v>
    </nc>
  </rcc>
  <rcc rId="547" sId="2" numFmtId="4">
    <nc r="U144">
      <v>54.040587999999985</v>
    </nc>
  </rcc>
  <rcc rId="548" sId="2" numFmtId="34">
    <oc r="Q145">
      <v>75</v>
    </oc>
    <nc r="Q145">
      <v>150</v>
    </nc>
  </rcc>
  <rcc rId="549" sId="2" numFmtId="4">
    <nc r="U145">
      <v>150</v>
    </nc>
  </rcc>
  <rcc rId="550" sId="2" numFmtId="4">
    <nc r="U146">
      <v>677.05131019999999</v>
    </nc>
  </rcc>
  <rcc rId="551" sId="2" numFmtId="34">
    <oc r="Q147">
      <v>31.433375789999999</v>
    </oc>
    <nc r="Q147">
      <v>60.218425789999998</v>
    </nc>
  </rcc>
  <rcc rId="552" sId="2" numFmtId="4">
    <nc r="U147">
      <v>60.218425789999998</v>
    </nc>
  </rcc>
  <rcc rId="553" sId="2" numFmtId="34">
    <oc r="Q12">
      <v>0</v>
    </oc>
    <nc r="Q12">
      <f>SUM(R12:U12)</f>
    </nc>
  </rcc>
  <rcc rId="554" sId="2" numFmtId="34">
    <nc r="Q13">
      <f>SUM(R13:U13)</f>
    </nc>
  </rcc>
  <rcc rId="555" sId="2" numFmtId="34">
    <nc r="Q14">
      <f>SUM(R14:U14)</f>
    </nc>
  </rcc>
  <rfmt sheetId="1" sqref="AH17" start="0" length="0">
    <dxf>
      <numFmt numFmtId="35" formatCode="_-* #,##0.00_р_._-;\-* #,##0.00_р_._-;_-* &quot;-&quot;??_р_._-;_-@_-"/>
    </dxf>
  </rfmt>
  <rcc rId="556" sId="1">
    <nc r="AH17">
      <f>H17-I17</f>
    </nc>
  </rcc>
  <rcc rId="557" sId="2" numFmtId="34">
    <nc r="R17">
      <f>'I-ЦЗ'!V17</f>
    </nc>
  </rcc>
  <rcc rId="558" sId="2" numFmtId="34">
    <oc r="Q17">
      <v>8.4600000000000009</v>
    </oc>
    <nc r="Q17">
      <f>SUM(R17:U17)</f>
    </nc>
  </rcc>
  <rcc rId="559" sId="2" numFmtId="34">
    <oc r="Q18">
      <v>9.74</v>
    </oc>
    <nc r="Q18">
      <f>SUM(R18:U18)</f>
    </nc>
  </rcc>
  <rcc rId="560" sId="2" numFmtId="34">
    <oc r="Q19">
      <v>59.99</v>
    </oc>
    <nc r="Q19">
      <f>SUM(R19:U19)</f>
    </nc>
  </rcc>
  <rcc rId="561" sId="2" numFmtId="34">
    <oc r="Q20">
      <v>5</v>
    </oc>
    <nc r="Q20">
      <f>SUM(R20:U20)</f>
    </nc>
  </rcc>
  <rcc rId="562" sId="2" numFmtId="34">
    <oc r="Q21">
      <v>6</v>
    </oc>
    <nc r="Q21">
      <f>SUM(R21:U21)</f>
    </nc>
  </rcc>
  <rcc rId="563" sId="2">
    <nc r="U18">
      <f>'I-ЦЗ'!V18-R18</f>
    </nc>
  </rcc>
  <rcc rId="564" sId="2">
    <nc r="U20">
      <f>'I-ЦЗ'!V20-R20-S20-T20</f>
    </nc>
  </rcc>
  <rcc rId="565" sId="2">
    <nc r="S20">
      <f>9.66164064560686*0.3</f>
    </nc>
  </rcc>
  <rcc rId="566" sId="1" odxf="1" dxf="1">
    <nc r="AH20">
      <f>H20-I20</f>
    </nc>
    <odxf>
      <numFmt numFmtId="0" formatCode="General"/>
    </odxf>
    <ndxf>
      <numFmt numFmtId="35" formatCode="_-* #,##0.00_р_._-;\-* #,##0.00_р_._-;_-* &quot;-&quot;??_р_._-;_-@_-"/>
    </ndxf>
  </rcc>
  <rcc rId="567" sId="1" odxf="1" dxf="1">
    <nc r="AH19">
      <f>H19-I19</f>
    </nc>
    <odxf>
      <numFmt numFmtId="0" formatCode="General"/>
    </odxf>
    <ndxf>
      <numFmt numFmtId="35" formatCode="_-* #,##0.00_р_._-;\-* #,##0.00_р_._-;_-* &quot;-&quot;??_р_._-;_-@_-"/>
    </ndxf>
  </rcc>
  <rcc rId="568" sId="2" numFmtId="34">
    <nc r="U21">
      <f>'I-ЦЗ'!V21-R21-S21-T21</f>
    </nc>
  </rcc>
  <rcc rId="569" sId="2">
    <nc r="S21">
      <f>4.68857985*0.4</f>
    </nc>
  </rcc>
  <rdn rId="0" localSheetId="1" customView="1" name="Z_70368EA8_569F_46FC_8D39_3EC97687735A_.wvu.PrintArea" hidden="1" oldHidden="1">
    <formula>'I-ЦЗ'!$A$1:$AA$147</formula>
  </rdn>
  <rdn rId="0" localSheetId="1" customView="1" name="Z_70368EA8_569F_46FC_8D39_3EC97687735A_.wvu.PrintTitles" hidden="1" oldHidden="1">
    <formula>'I-ЦЗ'!$5:$7</formula>
  </rdn>
  <rdn rId="0" localSheetId="1" customView="1" name="Z_70368EA8_569F_46FC_8D39_3EC97687735A_.wvu.Cols" hidden="1" oldHidden="1">
    <formula>'I-ЦЗ'!$AB:$AG</formula>
  </rdn>
  <rdn rId="0" localSheetId="1" customView="1" name="Z_70368EA8_569F_46FC_8D39_3EC97687735A_.wvu.FilterData" hidden="1" oldHidden="1">
    <formula>'I-ЦЗ'!$A$7:$AG$147</formula>
  </rdn>
  <rdn rId="0" localSheetId="2" customView="1" name="Z_70368EA8_569F_46FC_8D39_3EC97687735A_.wvu.PrintArea" hidden="1" oldHidden="1">
    <formula>'II-ЦЗ'!$A$1:$AJ$147</formula>
  </rdn>
  <rdn rId="0" localSheetId="2" customView="1" name="Z_70368EA8_569F_46FC_8D39_3EC97687735A_.wvu.Cols" hidden="1" oldHidden="1">
    <formula>'II-ЦЗ'!$C:$F,'II-ЦЗ'!$V:$Y</formula>
  </rdn>
  <rdn rId="0" localSheetId="3" customView="1" name="Z_70368EA8_569F_46FC_8D39_3EC97687735A_.wvu.PrintArea" hidden="1" oldHidden="1">
    <formula>'III-ЦЗ'!$A$1:$AD$12</formula>
  </rdn>
  <rdn rId="0" localSheetId="4" customView="1" name="Z_70368EA8_569F_46FC_8D39_3EC97687735A_.wvu.PrintArea" hidden="1" oldHidden="1">
    <formula>'IV-ЦЗ'!$A$1:$BY$149</formula>
  </rdn>
  <rdn rId="0" localSheetId="4" customView="1" name="Z_70368EA8_569F_46FC_8D39_3EC97687735A_.wvu.PrintTitles" hidden="1" oldHidden="1">
    <formula>'IV-ЦЗ'!$5:$9</formula>
  </rdn>
  <rdn rId="0" localSheetId="4" customView="1" name="Z_70368EA8_569F_46FC_8D39_3EC97687735A_.wvu.Cols" hidden="1" oldHidden="1">
    <formula>'IV-ЦЗ'!$W:$BE</formula>
  </rdn>
  <rdn rId="0" localSheetId="4" customView="1" name="Z_70368EA8_569F_46FC_8D39_3EC97687735A_.wvu.FilterData" hidden="1" oldHidden="1">
    <formula>'IV-ЦЗ'!$A$9:$BY$149</formula>
  </rdn>
  <rcv guid="{70368EA8-569F-46FC-8D39-3EC97687735A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0" sId="4" numFmtId="34">
    <nc r="O119">
      <v>3.52</v>
    </nc>
  </rcc>
  <rcc rId="2011" sId="4">
    <nc r="P119">
      <f>N119</f>
    </nc>
  </rcc>
  <rcc rId="2012" sId="4" numFmtId="34">
    <nc r="Q119">
      <v>3.45</v>
    </nc>
  </rcc>
  <rcc rId="2013" sId="4" numFmtId="34">
    <nc r="R119">
      <v>0</v>
    </nc>
  </rcc>
  <rcc rId="2014" sId="4" numFmtId="34">
    <nc r="S119">
      <v>4.75</v>
    </nc>
  </rcc>
  <rcc rId="2015" sId="4" numFmtId="34">
    <nc r="T119">
      <v>0</v>
    </nc>
  </rcc>
  <rcc rId="2016" sId="4" numFmtId="34">
    <oc r="U119">
      <v>18.989999999999998</v>
    </oc>
    <nc r="U119">
      <f>M119-O119-Q119-S119</f>
    </nc>
  </rcc>
  <rcc rId="2017" sId="4" numFmtId="34">
    <oc r="V119">
      <v>2.29</v>
    </oc>
    <nc r="V119">
      <f>N119-P119-R119-T119</f>
    </nc>
  </rcc>
  <rfmt sheetId="4" sqref="O119:V119">
    <dxf>
      <fill>
        <patternFill patternType="none">
          <bgColor auto="1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80:H80">
    <dxf>
      <fill>
        <patternFill>
          <bgColor theme="9" tint="0.39997558519241921"/>
        </patternFill>
      </fill>
    </dxf>
  </rfmt>
  <rcc rId="2018" sId="2">
    <nc r="AJ8">
      <f>AJ9+AJ35</f>
    </nc>
  </rcc>
  <rcc rId="2019" sId="2">
    <nc r="AJ9">
      <f>AJ10+AJ30+AJ31+AJ34</f>
    </nc>
  </rcc>
  <rcc rId="2020" sId="2">
    <nc r="AJ10">
      <f>AJ15+AJ22+AJ25+AJ29</f>
    </nc>
  </rcc>
  <rfmt sheetId="2" sqref="AJ8:AJ147">
    <dxf>
      <numFmt numFmtId="35" formatCode="_-* #,##0.00_р_._-;\-* #,##0.00_р_._-;_-* &quot;-&quot;??_р_._-;_-@_-"/>
    </dxf>
  </rfmt>
  <rfmt sheetId="2" sqref="AJ5:AJ7">
    <dxf>
      <fill>
        <patternFill patternType="solid">
          <bgColor theme="9" tint="0.39997558519241921"/>
        </patternFill>
      </fill>
    </dxf>
  </rfmt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" sId="4" numFmtId="34">
    <oc r="M10">
      <v>599.37499999999989</v>
    </oc>
    <nc r="M10">
      <v>599.375</v>
    </nc>
  </rcc>
  <rcc rId="2032" sId="4">
    <nc r="O24">
      <f>SUM(O19:O23)</f>
    </nc>
  </rcc>
  <rcc rId="2033" sId="4">
    <nc r="P24">
      <f>SUM(P19:P23)</f>
    </nc>
  </rcc>
  <rcc rId="2034" sId="4">
    <nc r="Q24">
      <f>SUM(Q19:Q23)</f>
    </nc>
  </rcc>
  <rcc rId="2035" sId="4">
    <nc r="R24">
      <f>SUM(R19:R23)</f>
    </nc>
  </rcc>
  <rcc rId="2036" sId="4">
    <nc r="S24">
      <f>SUM(S19:S23)</f>
    </nc>
  </rcc>
  <rcc rId="2037" sId="4">
    <nc r="T24">
      <f>SUM(T19:T23)</f>
    </nc>
  </rcc>
  <rcc rId="2038" sId="4" numFmtId="34">
    <oc r="U24">
      <v>14.94</v>
    </oc>
    <nc r="U24">
      <f>SUM(U19:U23)</f>
    </nc>
  </rcc>
  <rcc rId="2039" sId="4" numFmtId="34">
    <oc r="V24">
      <v>2.3199999999999998</v>
    </oc>
    <nc r="V24">
      <f>SUM(V19:V23)</f>
    </nc>
  </rcc>
  <rcc rId="2040" sId="4">
    <oc r="S56">
      <f>SUM(S45:S55)</f>
    </oc>
    <nc r="S56">
      <f>SUM(S45:S55)</f>
    </nc>
  </rcc>
  <rcc rId="2041" sId="4">
    <oc r="O87">
      <f>SUM(O67:O86)</f>
    </oc>
    <nc r="O87">
      <f>SUM(O67:O86)</f>
    </nc>
  </rcc>
  <rcc rId="2042" sId="4">
    <oc r="P95">
      <f>SUM(P89:P94)</f>
    </oc>
    <nc r="P95">
      <f>SUM(P89:P94)</f>
    </nc>
  </rcc>
  <rcc rId="2043" sId="4">
    <oc r="Y56">
      <f>SUM(Y45:Y55)</f>
    </oc>
    <nc r="Y56">
      <f>SUM(Y45:Y55)</f>
    </nc>
  </rcc>
  <rcc rId="2044" sId="4">
    <oc r="Z56">
      <f>SUM(Z45:Z55)</f>
    </oc>
    <nc r="Z56">
      <f>SUM(Z45:Z55)</f>
    </nc>
  </rcc>
  <rcc rId="2045" sId="4">
    <oc r="AA56">
      <f>SUM(AA45:AA55)</f>
    </oc>
    <nc r="AA56">
      <f>SUM(AA45:AA55)</f>
    </nc>
  </rcc>
  <rcc rId="2046" sId="4">
    <oc r="AE56">
      <f>SUM(AE45:AE55)</f>
    </oc>
    <nc r="AE56">
      <f>SUM(AE45:AE55)</f>
    </nc>
  </rcc>
  <rcc rId="2047" sId="4">
    <oc r="AC87">
      <f>SUM(AC67:AC86)</f>
    </oc>
    <nc r="AC87">
      <f>SUM(AC67:AC86)</f>
    </nc>
  </rcc>
  <rcc rId="2048" sId="4">
    <oc r="AD87">
      <f>SUM(AD67:AD86)</f>
    </oc>
    <nc r="AD87">
      <f>SUM(AD67:AD86)</f>
    </nc>
  </rcc>
  <rcc rId="2049" sId="4">
    <oc r="AE123">
      <f>SUM(AE109:AE122)</f>
    </oc>
    <nc r="AE123">
      <f>SUM(AE109:AE122)</f>
    </nc>
  </rcc>
  <rcc rId="2050" sId="4" odxf="1" dxf="1">
    <nc r="Y1">
      <f>Z10+AB10+AD10+AF10</f>
    </nc>
    <odxf>
      <numFmt numFmtId="0" formatCode="General"/>
    </odxf>
    <ndxf>
      <numFmt numFmtId="35" formatCode="_-* #,##0.00_р_._-;\-* #,##0.00_р_._-;_-* &quot;-&quot;??_р_._-;_-@_-"/>
    </ndxf>
  </rcc>
  <rcc rId="2051" sId="4" odxf="1" dxf="1">
    <nc r="Z1">
      <f>Y1-X10</f>
    </nc>
    <odxf>
      <numFmt numFmtId="0" formatCode="General"/>
    </odxf>
    <ndxf>
      <numFmt numFmtId="35" formatCode="_-* #,##0.00_р_._-;\-* #,##0.00_р_._-;_-* &quot;-&quot;??_р_._-;_-@_-"/>
    </ndxf>
  </rcc>
  <rcc rId="2052" sId="4" numFmtId="34">
    <oc r="X38">
      <v>43.106000000000009</v>
    </oc>
    <nc r="X38">
      <v>43.106000000000002</v>
    </nc>
  </rcc>
  <rcc rId="2053" sId="4">
    <oc r="AC56">
      <f>SUM(AC45:AC55)</f>
    </oc>
    <nc r="AC56">
      <f>SUM(AC45:AC55)</f>
    </nc>
  </rcc>
  <rcc rId="2054" sId="4">
    <oc r="AD56">
      <f>SUM(AD45:AD55)</f>
    </oc>
    <nc r="AD56">
      <f>SUM(AD45:AD55)</f>
    </nc>
  </rcc>
  <rcc rId="2055" sId="4">
    <oc r="Z38">
      <f>Z43+Z56+Z65+Z87+Z95+Z100+Z107+Z123+Z126+Z129+Z130+Z143</f>
    </oc>
    <nc r="Z38">
      <f>Z43+Z56+Z65+Z87+Z95+Z100+Z107+Z123+Z126+Z129+Z130+Z143</f>
    </nc>
  </rcc>
  <rcc rId="2056" sId="4">
    <oc r="AA38">
      <f>AA43+AA56+AA65+AA87+AA95+AA100+AA107+AA123+AA126+AA129+AA130+AA143</f>
    </oc>
    <nc r="AA38">
      <f>AA43+AA56+AA65+AA87+AA95+AA100+AA107+AA123+AA126+AA129+AA130+AA143</f>
    </nc>
  </rcc>
  <rcc rId="2057" sId="4">
    <oc r="AB38">
      <f>AB43+AB56+AB65+AB87+AB95+AB100+AB107+AB123+AB126+AB129+AB130+AB143</f>
    </oc>
    <nc r="AB38">
      <f>AB43+AB56+AB65+AB87+AB95+AB100+AB107+AB123+AB126+AB129+AB130+AB143</f>
    </nc>
  </rcc>
  <rcc rId="2058" sId="4">
    <oc r="AC38">
      <f>AC43+AC56+AC65+AC87+AC95+AC100+AC107+AC123+AC126+AC129+AC130+AC143</f>
    </oc>
    <nc r="AC38">
      <f>AC43+AC56+AC65+AC87+AC95+AC100+AC107+AC123+AC126+AC129+AC130+AC143</f>
    </nc>
  </rcc>
  <rcc rId="2059" sId="4">
    <oc r="AD38">
      <f>AD43+AD56+AD65+AD87+AD95+AD100+AD107+AD123+AD126+AD129+AD130+AD143</f>
    </oc>
    <nc r="AD38">
      <f>AD43+AD56+AD65+AD87+AD95+AD100+AD107+AD123+AD126+AD129+AD130+AD143</f>
    </nc>
  </rcc>
  <rcc rId="2060" sId="4">
    <oc r="AE38">
      <f>AE43+AE56+AE65+AE87+AE95+AE100+AE107+AE123+AE126+AE129+AE130+AE143</f>
    </oc>
    <nc r="AE38">
      <f>AE43+AE56+AE65+AE87+AE95+AE100+AE107+AE123+AE126+AE129+AE130+AE143</f>
    </nc>
  </rcc>
  <rcc rId="2061" sId="4" numFmtId="34">
    <oc r="AF38">
      <v>43.106000000000009</v>
    </oc>
    <nc r="AF38">
      <f>AF43+AF56+AF65+AF87+AF95+AF100+AF107+AF123+AF126+AF129+AF130+AF143</f>
    </nc>
  </rcc>
  <rcc rId="2062" sId="4">
    <oc r="Z37">
      <f>Z38</f>
    </oc>
    <nc r="Z37">
      <f>Z38</f>
    </nc>
  </rcc>
  <rcc rId="2063" sId="4">
    <oc r="AA37">
      <f>AA38</f>
    </oc>
    <nc r="AA37">
      <f>AA38</f>
    </nc>
  </rcc>
  <rcc rId="2064" sId="4">
    <oc r="AB37">
      <f>AB38</f>
    </oc>
    <nc r="AB37">
      <f>AB38</f>
    </nc>
  </rcc>
  <rcc rId="2065" sId="4">
    <oc r="AC37">
      <f>AC38</f>
    </oc>
    <nc r="AC37">
      <f>AC38</f>
    </nc>
  </rcc>
  <rcc rId="2066" sId="4">
    <oc r="AD37">
      <f>AD38</f>
    </oc>
    <nc r="AD37">
      <f>AD38</f>
    </nc>
  </rcc>
  <rcc rId="2067" sId="4">
    <oc r="AE37">
      <f>AE38</f>
    </oc>
    <nc r="AE37">
      <f>AE38</f>
    </nc>
  </rcc>
  <rcc rId="2068" sId="4" numFmtId="34">
    <oc r="AF37">
      <v>43.106000000000009</v>
    </oc>
    <nc r="AF37">
      <f>AF38</f>
    </nc>
  </rcc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9" sId="4">
    <oc r="AJ38">
      <f>AJ43+AJ56+AJ65+AJ87+AJ95+AJ100+AJ107+AJ123+AJ126+AJ129+AJ130+AJ143</f>
    </oc>
    <nc r="AJ38">
      <f>AJ43+AJ56+AJ65+AJ87+AJ95+AJ100+AJ107+AJ123+AJ126+AJ129+AJ130+AJ143</f>
    </nc>
  </rcc>
  <rcc rId="2080" sId="4">
    <oc r="AK38">
      <f>AK43+AK56+AK65+AK87+AK95+AK100+AK107+AK123+AK126+AK129+AK130+AK143</f>
    </oc>
    <nc r="AK38">
      <f>AK43+AK56+AK65+AK87+AK95+AK100+AK107+AK123+AK126+AK129+AK130+AK143</f>
    </nc>
  </rcc>
  <rcc rId="2081" sId="4">
    <oc r="AL38">
      <f>AL43+AL56+AL65+AL87+AL95+AL100+AL107+AL123+AL126+AL129+AL130+AL143</f>
    </oc>
    <nc r="AL38">
      <f>AL43+AL56+AL65+AL87+AL95+AL100+AL107+AL123+AL126+AL129+AL130+AL143</f>
    </nc>
  </rcc>
  <rcc rId="2082" sId="4">
    <oc r="AM38">
      <f>AM43+AM56+AM65+AM87+AM95+AM100+AM107+AM123+AM126+AM129+AM130+AM143</f>
    </oc>
    <nc r="AM38">
      <f>AM43+AM56+AM65+AM87+AM95+AM100+AM107+AM123+AM126+AM129+AM130+AM143</f>
    </nc>
  </rcc>
  <rcc rId="2083" sId="4">
    <oc r="AN38">
      <f>AN43+AN56+AN65+AN87+AN95+AN100+AN107+AN123+AN126+AN129+AN130+AN143</f>
    </oc>
    <nc r="AN38">
      <f>AN43+AN56+AN65+AN87+AN95+AN100+AN107+AN123+AN126+AN129+AN130+AN143</f>
    </nc>
  </rcc>
  <rcc rId="2084" sId="4">
    <oc r="AO38">
      <f>AO43+AO56+AO65+AO87+AO95+AO100+AO107+AO123+AO126+AO129+AO130+AO143</f>
    </oc>
    <nc r="AO38">
      <f>AO43+AO56+AO65+AO87+AO95+AO100+AO107+AO123+AO126+AO129+AO130+AO143</f>
    </nc>
  </rcc>
  <rcc rId="2085" sId="4">
    <oc r="AP38">
      <f>AP43+AP56+AP65+AP87+AP95+AP100+AP107+AP123+AP126+AP129+AP130+AP143</f>
    </oc>
    <nc r="AP38">
      <f>AP43+AP56+AP65+AP87+AP95+AP100+AP107+AP123+AP126+AP129+AP130+AP143</f>
    </nc>
  </rcc>
  <rcc rId="2086" sId="4">
    <oc r="AJ37">
      <f>AJ38</f>
    </oc>
    <nc r="AJ37">
      <f>AJ38</f>
    </nc>
  </rcc>
  <rcc rId="2087" sId="4">
    <oc r="AK37">
      <f>AK38</f>
    </oc>
    <nc r="AK37">
      <f>AK38</f>
    </nc>
  </rcc>
  <rcc rId="2088" sId="4">
    <oc r="AL37">
      <f>AL38</f>
    </oc>
    <nc r="AL37">
      <f>AL38</f>
    </nc>
  </rcc>
  <rcc rId="2089" sId="4">
    <oc r="AM37">
      <f>AM38</f>
    </oc>
    <nc r="AM37">
      <f>AM38</f>
    </nc>
  </rcc>
  <rcc rId="2090" sId="4">
    <oc r="AN37">
      <f>AN38</f>
    </oc>
    <nc r="AN37">
      <f>AN38</f>
    </nc>
  </rcc>
  <rcc rId="2091" sId="4">
    <oc r="AO37">
      <f>AO38</f>
    </oc>
    <nc r="AO37">
      <f>AO38</f>
    </nc>
  </rcc>
  <rcc rId="2092" sId="4">
    <nc r="AI56">
      <f>SUM(AI45:AI55)</f>
    </nc>
  </rcc>
  <rcc rId="2093" sId="4">
    <nc r="AJ56">
      <f>SUM(AJ45:AJ55)</f>
    </nc>
  </rcc>
  <rcc rId="2094" sId="4">
    <nc r="AK56">
      <f>SUM(AK45:AK55)</f>
    </nc>
  </rcc>
  <rcc rId="2095" sId="4">
    <nc r="AL56">
      <f>SUM(AL45:AL55)</f>
    </nc>
  </rcc>
  <rcc rId="2096" sId="4">
    <nc r="AM56">
      <f>SUM(AM45:AM55)</f>
    </nc>
  </rcc>
  <rcc rId="2097" sId="4">
    <nc r="AN56">
      <f>SUM(AN45:AN55)</f>
    </nc>
  </rcc>
  <rcc rId="2098" sId="4" numFmtId="34">
    <oc r="AO56">
      <v>3.42</v>
    </oc>
    <nc r="AO56">
      <f>SUM(AO45:AO55)</f>
    </nc>
  </rcc>
  <rcc rId="2099" sId="4" numFmtId="34">
    <oc r="AP56">
      <v>0.56000000000000005</v>
    </oc>
    <nc r="AP56">
      <f>SUM(AP45:AP55)</f>
    </nc>
  </rcc>
  <rcc rId="2100" sId="4">
    <nc r="AI87">
      <f>SUM(AI67:AI86)</f>
    </nc>
  </rcc>
  <rcc rId="2101" sId="4">
    <nc r="AJ87">
      <f>SUM(AJ67:AJ86)</f>
    </nc>
  </rcc>
  <rcc rId="2102" sId="4">
    <nc r="AK87">
      <f>SUM(AK67:AK86)</f>
    </nc>
  </rcc>
  <rcc rId="2103" sId="4">
    <nc r="AL87">
      <f>SUM(AL67:AL86)</f>
    </nc>
  </rcc>
  <rcc rId="2104" sId="4">
    <nc r="AM87">
      <f>SUM(AM67:AM86)</f>
    </nc>
  </rcc>
  <rcc rId="2105" sId="4">
    <nc r="AN87">
      <f>SUM(AN67:AN86)</f>
    </nc>
  </rcc>
  <rcc rId="2106" sId="4" numFmtId="34">
    <oc r="AO87">
      <v>37.4</v>
    </oc>
    <nc r="AO87">
      <f>SUM(AO67:AO86)</f>
    </nc>
  </rcc>
  <rcc rId="2107" sId="4" numFmtId="34">
    <oc r="AP87">
      <v>5.98</v>
    </oc>
    <nc r="AP87">
      <f>SUM(AP67:AP86)</f>
    </nc>
  </rcc>
  <rcc rId="2108" sId="4">
    <nc r="AI95">
      <f>SUM(AI89:AI94)</f>
    </nc>
  </rcc>
  <rcc rId="2109" sId="4">
    <nc r="AJ95">
      <f>SUM(AJ89:AJ94)</f>
    </nc>
  </rcc>
  <rcc rId="2110" sId="4">
    <nc r="AK95">
      <f>SUM(AK89:AK94)</f>
    </nc>
  </rcc>
  <rcc rId="2111" sId="4">
    <nc r="AL95">
      <f>SUM(AL89:AL94)</f>
    </nc>
  </rcc>
  <rcc rId="2112" sId="4">
    <nc r="AM95">
      <f>SUM(AM89:AM94)</f>
    </nc>
  </rcc>
  <rcc rId="2113" sId="4">
    <nc r="AN95">
      <f>SUM(AN89:AN94)</f>
    </nc>
  </rcc>
  <rcc rId="2114" sId="4" numFmtId="34">
    <oc r="AO95">
      <v>8.68</v>
    </oc>
    <nc r="AO95">
      <f>SUM(AO89:AO94)</f>
    </nc>
  </rcc>
  <rcc rId="2115" sId="4" numFmtId="34">
    <oc r="AP95">
      <v>0.4</v>
    </oc>
    <nc r="AP95">
      <f>SUM(AP89:AP94)</f>
    </nc>
  </rcc>
  <rcc rId="2116" sId="4">
    <oc r="AI123">
      <f>SUM(AI109:AI122)</f>
    </oc>
    <nc r="AI123">
      <f>SUM(AI109:AI122)</f>
    </nc>
  </rcc>
  <rcc rId="2117" sId="4">
    <nc r="AI17">
      <f>SUM(AI14:AI16)</f>
    </nc>
  </rcc>
  <rcc rId="2118" sId="4">
    <nc r="AJ17">
      <f>SUM(AJ14:AJ16)</f>
    </nc>
  </rcc>
  <rcc rId="2119" sId="4">
    <nc r="AK17">
      <f>SUM(AK14:AK16)</f>
    </nc>
  </rcc>
  <rcc rId="2120" sId="4">
    <nc r="AL17">
      <f>SUM(AL14:AL16)</f>
    </nc>
  </rcc>
  <rcc rId="2121" sId="4">
    <nc r="AM17">
      <f>SUM(AM14:AM16)</f>
    </nc>
  </rcc>
  <rcc rId="2122" sId="4">
    <nc r="AN17">
      <f>SUM(AN14:AN16)</f>
    </nc>
  </rcc>
  <rcc rId="2123" sId="4" numFmtId="34">
    <oc r="AO17">
      <v>9.11</v>
    </oc>
    <nc r="AO17">
      <f>SUM(AO14:AO16)</f>
    </nc>
  </rcc>
  <rcc rId="2124" sId="4" numFmtId="34">
    <oc r="AP17">
      <v>6.86</v>
    </oc>
    <nc r="AP17">
      <f>SUM(AP14:AP16)</f>
    </nc>
  </rcc>
  <rcc rId="2125" sId="4">
    <oc r="AJ12">
      <f>AJ17+AJ24+AJ27+AJ31</f>
    </oc>
    <nc r="AJ12">
      <f>AJ17+AJ24+AJ27+AJ31</f>
    </nc>
  </rcc>
  <rcc rId="2126" sId="4">
    <oc r="AK12">
      <f>AK17+AK24+AK27+AK31</f>
    </oc>
    <nc r="AK12">
      <f>AK17+AK24+AK27+AK31</f>
    </nc>
  </rcc>
  <rcc rId="2127" sId="4">
    <oc r="AL12">
      <f>AL17+AL24+AL27+AL31</f>
    </oc>
    <nc r="AL12">
      <f>AL17+AL24+AL27+AL31</f>
    </nc>
  </rcc>
  <rcc rId="2128" sId="4">
    <oc r="AM12">
      <f>AM17+AM24+AM27+AM31</f>
    </oc>
    <nc r="AM12">
      <f>AM17+AM24+AM27+AM31</f>
    </nc>
  </rcc>
  <rcc rId="2129" sId="4">
    <oc r="AN12">
      <f>AN17+AN24+AN27+AN31</f>
    </oc>
    <nc r="AN12">
      <f>AN17+AN24+AN27+AN31</f>
    </nc>
  </rcc>
  <rcc rId="2130" sId="4" numFmtId="34">
    <oc r="AO12">
      <v>13.3</v>
    </oc>
    <nc r="AO12">
      <f>AO17+AO24+AO27+AO31</f>
    </nc>
  </rcc>
  <rcc rId="2131" sId="4" numFmtId="34">
    <oc r="AP12">
      <v>7.86</v>
    </oc>
    <nc r="AP12">
      <f>AP17+AP24+AP27+AP31</f>
    </nc>
  </rcc>
  <rcc rId="2132" sId="4">
    <oc r="AJ11">
      <f>AJ12+AJ33</f>
    </oc>
    <nc r="AJ11">
      <f>AJ12+AJ33</f>
    </nc>
  </rcc>
  <rcc rId="2133" sId="4">
    <oc r="AK11">
      <f>AK12+AK33</f>
    </oc>
    <nc r="AK11">
      <f>AK12+AK33</f>
    </nc>
  </rcc>
  <rcc rId="2134" sId="4">
    <oc r="AL11">
      <f>AL12+AL33</f>
    </oc>
    <nc r="AL11">
      <f>AL12+AL33</f>
    </nc>
  </rcc>
  <rcc rId="2135" sId="4">
    <oc r="AM11">
      <f>AM12+AM33</f>
    </oc>
    <nc r="AM11">
      <f>AM12+AM33</f>
    </nc>
  </rcc>
  <rcc rId="2136" sId="4">
    <oc r="AN11">
      <f>AN12+AN33</f>
    </oc>
    <nc r="AN11">
      <f>AN12+AN33</f>
    </nc>
  </rcc>
  <rcc rId="2137" sId="4" odxf="1" dxf="1" numFmtId="34">
    <oc r="AO11">
      <v>13.3</v>
    </oc>
    <nc r="AO11">
      <f>AO12+AO33</f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2138" sId="4" odxf="1" dxf="1" numFmtId="34">
    <oc r="AP11">
      <v>7.86</v>
    </oc>
    <nc r="AP11">
      <f>AP12+AP33</f>
    </nc>
    <odxf>
      <alignment wrapText="0" readingOrder="0"/>
      <border outline="0">
        <top/>
      </border>
    </odxf>
    <ndxf>
      <alignment wrapText="1" readingOrder="0"/>
      <border outline="0">
        <top style="thin">
          <color indexed="64"/>
        </top>
      </border>
    </ndxf>
  </rcc>
  <rcc rId="2139" sId="4">
    <oc r="AJ10">
      <f>AJ11+AJ37</f>
    </oc>
    <nc r="AJ10">
      <f>AJ11+AJ37</f>
    </nc>
  </rcc>
  <rcc rId="2140" sId="4">
    <oc r="AK10">
      <f>AK11+AK37</f>
    </oc>
    <nc r="AK10">
      <f>AK11+AK37</f>
    </nc>
  </rcc>
  <rcc rId="2141" sId="4">
    <oc r="AL10">
      <f>AL11+AL37</f>
    </oc>
    <nc r="AL10">
      <f>AL11+AL37</f>
    </nc>
  </rcc>
  <rcc rId="2142" sId="4">
    <oc r="AM10">
      <f>AM11+AM37</f>
    </oc>
    <nc r="AM10">
      <f>AM11+AM37</f>
    </nc>
  </rcc>
  <rcc rId="2143" sId="4">
    <oc r="AN10">
      <f>AN11+AN37</f>
    </oc>
    <nc r="AN10">
      <f>AN11+AN37</f>
    </nc>
  </rcc>
  <rcc rId="2144" sId="4" numFmtId="34">
    <oc r="AO10">
      <v>143.28000000000003</v>
    </oc>
    <nc r="AO10">
      <f>AO11+AO37</f>
    </nc>
  </rcc>
  <rcc rId="2145" sId="4" numFmtId="34">
    <oc r="AP10">
      <v>21.200000000000003</v>
    </oc>
    <nc r="AP10">
      <f>AP11+AP37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6" sId="4">
    <oc r="AT10">
      <f>AT11+AT37</f>
    </oc>
    <nc r="AT10">
      <f>AT11+AT37</f>
    </nc>
  </rcc>
  <rcc rId="2147" sId="4">
    <oc r="AU10">
      <f>AU11+AU37</f>
    </oc>
    <nc r="AU10">
      <f>AU11+AU37</f>
    </nc>
  </rcc>
  <rcc rId="2148" sId="4">
    <oc r="AV10">
      <f>AV11+AV37</f>
    </oc>
    <nc r="AV10">
      <f>AV11+AV37</f>
    </nc>
  </rcc>
  <rcc rId="2149" sId="4">
    <oc r="AW10">
      <f>AW11+AW37</f>
    </oc>
    <nc r="AW10">
      <f>AW11+AW37</f>
    </nc>
  </rcc>
  <rcc rId="2150" sId="4">
    <oc r="AX10">
      <f>AX11+AX37</f>
    </oc>
    <nc r="AX10">
      <f>AX11+AX37</f>
    </nc>
  </rcc>
  <rcc rId="2151" sId="4" numFmtId="34">
    <oc r="AY10">
      <v>677.6400000000001</v>
    </oc>
    <nc r="AY10">
      <f>AY11+AY37</f>
    </nc>
  </rcc>
  <rcc rId="2152" sId="4" odxf="1" dxf="1" numFmtId="34">
    <oc r="AZ10">
      <v>202.48</v>
    </oc>
    <nc r="AZ10">
      <f>AZ11+AZ37</f>
    </nc>
    <odxf>
      <border outline="0">
        <right/>
      </border>
    </odxf>
    <ndxf>
      <border outline="0">
        <right style="thin">
          <color indexed="64"/>
        </right>
      </border>
    </ndxf>
  </rcc>
  <rcc rId="2153" sId="4">
    <oc r="AT11">
      <f>AT12+AT33</f>
    </oc>
    <nc r="AT11">
      <f>AT12+AT33</f>
    </nc>
  </rcc>
  <rcc rId="2154" sId="4">
    <oc r="AU11">
      <f>AU12+AU33</f>
    </oc>
    <nc r="AU11">
      <f>AU12+AU33</f>
    </nc>
  </rcc>
  <rcc rId="2155" sId="4">
    <oc r="AV11">
      <f>AV12+AV33</f>
    </oc>
    <nc r="AV11">
      <f>AV12+AV33</f>
    </nc>
  </rcc>
  <rcc rId="2156" sId="4">
    <oc r="AW11">
      <f>AW12+AW33</f>
    </oc>
    <nc r="AW11">
      <f>AW12+AW33</f>
    </nc>
  </rcc>
  <rcc rId="2157" sId="4">
    <oc r="AX11">
      <f>AX12+AX33</f>
    </oc>
    <nc r="AX11">
      <f>AX12+AX33</f>
    </nc>
  </rcc>
  <rcc rId="2158" sId="4" numFmtId="34">
    <oc r="AY11">
      <v>4.51</v>
    </oc>
    <nc r="AY11">
      <f>AY12+AY33</f>
    </nc>
  </rcc>
  <rcc rId="2159" sId="4" numFmtId="34">
    <oc r="AZ11">
      <v>94.559999999999988</v>
    </oc>
    <nc r="AZ11">
      <f>AZ12+AZ33</f>
    </nc>
  </rcc>
  <rcc rId="2160" sId="4">
    <oc r="AT12">
      <f>AT17+AT24+AT27+AT31</f>
    </oc>
    <nc r="AT12">
      <f>AT17+AT24+AT27+AT31</f>
    </nc>
  </rcc>
  <rcc rId="2161" sId="4">
    <oc r="AU12">
      <f>AU17+AU24+AU27+AU31</f>
    </oc>
    <nc r="AU12">
      <f>AU17+AU24+AU27+AU31</f>
    </nc>
  </rcc>
  <rcc rId="2162" sId="4">
    <oc r="AV12">
      <f>AV17+AV24+AV27+AV31</f>
    </oc>
    <nc r="AV12">
      <f>AV17+AV24+AV27+AV31</f>
    </nc>
  </rcc>
  <rcc rId="2163" sId="4">
    <oc r="AW12">
      <f>AW17+AW24+AW27+AW31</f>
    </oc>
    <nc r="AW12">
      <f>AW17+AW24+AW27+AW31</f>
    </nc>
  </rcc>
  <rcc rId="2164" sId="4">
    <oc r="AX12">
      <f>AX17+AX24+AX27+AX31</f>
    </oc>
    <nc r="AX12">
      <f>AX17+AX24+AX27+AX31</f>
    </nc>
  </rcc>
  <rcc rId="2165" sId="4" numFmtId="34">
    <oc r="AY12">
      <v>4.51</v>
    </oc>
    <nc r="AY12">
      <f>AY17+AY24+AY27+AY31</f>
    </nc>
  </rcc>
  <rcc rId="2166" sId="4" numFmtId="34">
    <oc r="AZ12">
      <v>94.559999999999988</v>
    </oc>
    <nc r="AZ12">
      <f>AZ17+AZ24+AZ27+AZ31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7" sId="2" numFmtId="34">
    <oc r="AC141">
      <v>0</v>
    </oc>
    <nc r="AC141">
      <f>SUM(AC142:AC147)</f>
    </nc>
  </rcc>
  <rcc rId="2168" sId="2" numFmtId="34">
    <oc r="AH141">
      <v>0</v>
    </oc>
    <nc r="AH141">
      <f>SUM(AH142:AH147)</f>
    </nc>
  </rcc>
  <rcc rId="2169" sId="2">
    <nc r="AJ141">
      <f>SUM(AJ142:AJ147)</f>
    </nc>
  </rcc>
  <rcc rId="2170" sId="2">
    <nc r="AJ124">
      <f>SUM(AJ123)</f>
    </nc>
  </rcc>
  <rcc rId="2171" sId="2" numFmtId="34">
    <oc r="AC128">
      <v>0</v>
    </oc>
    <nc r="AC128">
      <f>SUM(AC129:AC140)</f>
    </nc>
  </rcc>
  <rcc rId="2172" sId="2" numFmtId="34">
    <oc r="AH128">
      <v>0</v>
    </oc>
    <nc r="AH128">
      <f>SUM(AH129:AH140)</f>
    </nc>
  </rcc>
  <rcc rId="2173" sId="2" numFmtId="34">
    <nc r="AJ128">
      <f>SUM(AJ129:AJ140)</f>
    </nc>
  </rcc>
  <rfmt sheetId="2" sqref="AJ128" start="0" length="2147483647">
    <dxf>
      <font>
        <b/>
      </font>
    </dxf>
  </rfmt>
  <rcc rId="2174" sId="2">
    <nc r="AJ93">
      <f>SUM(AJ87:AJ92)</f>
    </nc>
  </rcc>
  <rfmt sheetId="2" sqref="AJ93" start="0" length="2147483647">
    <dxf>
      <font>
        <b/>
      </font>
    </dxf>
  </rfmt>
  <rcc rId="2175" sId="2">
    <nc r="AJ85">
      <f>SUM(AJ65:AJ84)</f>
    </nc>
  </rcc>
  <rfmt sheetId="2" sqref="AJ85" start="0" length="2147483647">
    <dxf>
      <font>
        <b/>
      </font>
    </dxf>
  </rfmt>
  <rcc rId="2176" sId="2">
    <nc r="AJ63">
      <f>SUM(AJ56:AJ62)</f>
    </nc>
  </rcc>
  <rfmt sheetId="2" sqref="AJ63" start="0" length="2147483647">
    <dxf>
      <font>
        <b/>
      </font>
    </dxf>
  </rfmt>
  <rcc rId="2177" sId="2">
    <nc r="AJ29">
      <f>SUM(AJ27:AJ28)</f>
    </nc>
  </rcc>
  <rfmt sheetId="2" sqref="AJ29" start="0" length="2147483647">
    <dxf>
      <font>
        <b/>
      </font>
    </dxf>
  </rfmt>
  <rcc rId="2178" sId="2">
    <nc r="AJ25">
      <f>SUM(AJ24)</f>
    </nc>
  </rcc>
  <rfmt sheetId="2" sqref="AJ25" start="0" length="2147483647">
    <dxf>
      <font>
        <b/>
      </font>
    </dxf>
  </rfmt>
  <rfmt sheetId="2" sqref="AJ8:AJ10" start="0" length="2147483647">
    <dxf>
      <font>
        <b/>
      </font>
    </dxf>
  </rfmt>
  <rcc rId="2179" sId="2">
    <nc r="AJ35">
      <f>AJ36</f>
    </nc>
  </rcc>
  <rcc rId="2180" sId="2">
    <nc r="AJ36">
      <f>AJ41+AJ54+AJ63+AJ85+AJ93+AJ98+AJ105+AJ121+AJ124+AJ127+AJ128+AJ141</f>
    </nc>
  </rcc>
  <rfmt sheetId="2" sqref="AJ35:AJ36" start="0" length="2147483647">
    <dxf>
      <font>
        <b/>
      </font>
    </dxf>
  </rfmt>
  <rfmt sheetId="2" sqref="AJ5:AJ7">
    <dxf>
      <fill>
        <patternFill patternType="none">
          <bgColor auto="1"/>
        </patternFill>
      </fill>
    </dxf>
  </rfmt>
  <rfmt sheetId="4" sqref="C12" start="0" length="0">
    <dxf>
      <alignment wrapText="0" readingOrder="0"/>
      <border outline="0">
        <top/>
      </border>
    </dxf>
  </rfmt>
  <rfmt sheetId="4" sqref="D12" start="0" length="0">
    <dxf>
      <alignment wrapText="0" readingOrder="0"/>
      <border outline="0">
        <top/>
      </border>
    </dxf>
  </rfmt>
  <rcc rId="2181" sId="4">
    <oc r="E10">
      <f>E11+E37</f>
    </oc>
    <nc r="E10">
      <f>E11+E37</f>
    </nc>
  </rcc>
  <rcc rId="2182" sId="4">
    <oc r="F10">
      <f>F11+F37</f>
    </oc>
    <nc r="F10">
      <f>F11+F37</f>
    </nc>
  </rcc>
  <rcc rId="2183" sId="4">
    <oc r="G10">
      <f>G11+G37</f>
    </oc>
    <nc r="G10">
      <f>G11+G37</f>
    </nc>
  </rcc>
  <rcc rId="2184" sId="4">
    <oc r="H10">
      <f>H11+H37</f>
    </oc>
    <nc r="H10">
      <f>H11+H37</f>
    </nc>
  </rcc>
  <rcc rId="2185" sId="4">
    <oc r="I10">
      <f>I11+I37</f>
    </oc>
    <nc r="I10">
      <f>I11+I37</f>
    </nc>
  </rcc>
  <rcc rId="2186" sId="4">
    <oc r="J10">
      <f>J11+J37</f>
    </oc>
    <nc r="J10">
      <f>J11+J37</f>
    </nc>
  </rcc>
  <rcc rId="2187" sId="4">
    <oc r="K10">
      <f>K11+K37</f>
    </oc>
    <nc r="K10">
      <f>K11+K37</f>
    </nc>
  </rcc>
  <rcc rId="2188" sId="4">
    <oc r="L10">
      <f>L11+L37</f>
    </oc>
    <nc r="L10">
      <f>L11+L37</f>
    </nc>
  </rcc>
  <rcc rId="2189" sId="4">
    <oc r="O10">
      <f>O11+O37</f>
    </oc>
    <nc r="O10">
      <f>O11+O37</f>
    </nc>
  </rcc>
  <rcc rId="2190" sId="4">
    <oc r="P10">
      <f>P11+P37</f>
    </oc>
    <nc r="P10">
      <f>P11+P37</f>
    </nc>
  </rcc>
  <rcc rId="2191" sId="4">
    <oc r="Q10">
      <f>Q11+Q37</f>
    </oc>
    <nc r="Q10">
      <f>Q11+Q37</f>
    </nc>
  </rcc>
  <rcc rId="2192" sId="4">
    <oc r="R10">
      <f>R11+R37</f>
    </oc>
    <nc r="R10">
      <f>R11+R37</f>
    </nc>
  </rcc>
  <rcc rId="2193" sId="4">
    <oc r="S10">
      <f>S11+S37</f>
    </oc>
    <nc r="S10">
      <f>S11+S37</f>
    </nc>
  </rcc>
  <rcc rId="2194" sId="4">
    <oc r="T10">
      <f>T11+T37</f>
    </oc>
    <nc r="T10">
      <f>T11+T37</f>
    </nc>
  </rcc>
  <rcc rId="2195" sId="4">
    <oc r="U10">
      <f>U11+U37</f>
    </oc>
    <nc r="U10">
      <f>U11+U37</f>
    </nc>
  </rcc>
  <rcc rId="2196" sId="4">
    <oc r="V10">
      <f>V11+V37</f>
    </oc>
    <nc r="V10">
      <f>V11+V37</f>
    </nc>
  </rcc>
  <rcc rId="2197" sId="4" odxf="1" dxf="1">
    <oc r="Y10">
      <f>Y11+Y37</f>
    </oc>
    <nc r="Y10">
      <f>Y11+Y37</f>
    </nc>
    <odxf/>
    <ndxf/>
  </rcc>
  <rcc rId="2198" sId="4" odxf="1" dxf="1">
    <oc r="Z10">
      <f>Z11+Z37</f>
    </oc>
    <nc r="Z10">
      <f>Z11+Z37</f>
    </nc>
    <odxf/>
    <ndxf/>
  </rcc>
  <rcc rId="2199" sId="4" odxf="1" dxf="1">
    <oc r="AA10">
      <f>AA11+AA37</f>
    </oc>
    <nc r="AA10">
      <f>AA11+AA37</f>
    </nc>
    <odxf/>
    <ndxf/>
  </rcc>
  <rcc rId="2200" sId="4" odxf="1" dxf="1">
    <oc r="AB10">
      <f>AB11+AB37</f>
    </oc>
    <nc r="AB10">
      <f>AB11+AB37</f>
    </nc>
    <odxf/>
    <ndxf/>
  </rcc>
  <rcc rId="2201" sId="4" odxf="1" dxf="1">
    <oc r="AC10">
      <f>AC11+AC37</f>
    </oc>
    <nc r="AC10">
      <f>AC11+AC37</f>
    </nc>
    <odxf/>
    <ndxf/>
  </rcc>
  <rcc rId="2202" sId="4" odxf="1" dxf="1">
    <oc r="AD10">
      <f>AD11+AD37</f>
    </oc>
    <nc r="AD10">
      <f>AD11+AD37</f>
    </nc>
    <odxf/>
    <ndxf/>
  </rcc>
  <rcc rId="2203" sId="4" odxf="1" dxf="1">
    <oc r="AE10">
      <f>AE11+AE37</f>
    </oc>
    <nc r="AE10">
      <f>AE11+AE37</f>
    </nc>
    <odxf/>
    <ndxf/>
  </rcc>
  <rcc rId="2204" sId="4" odxf="1" dxf="1">
    <oc r="AF10">
      <f>AF11+AF37</f>
    </oc>
    <nc r="AF10">
      <f>AF11+AF37</f>
    </nc>
    <odxf/>
    <ndxf/>
  </rcc>
  <rcc rId="2205" sId="4">
    <oc r="AI10">
      <f>AI11+AI37</f>
    </oc>
    <nc r="AI10">
      <f>AI11+AI37</f>
    </nc>
  </rcc>
  <rcc rId="2206" sId="4">
    <oc r="AJ10">
      <f>AJ11+AJ37</f>
    </oc>
    <nc r="AJ10">
      <f>AJ11+AJ37</f>
    </nc>
  </rcc>
  <rcc rId="2207" sId="4">
    <oc r="AK10">
      <f>AK11+AK37</f>
    </oc>
    <nc r="AK10">
      <f>AK11+AK37</f>
    </nc>
  </rcc>
  <rcc rId="2208" sId="4">
    <oc r="AL10">
      <f>AL11+AL37</f>
    </oc>
    <nc r="AL10">
      <f>AL11+AL37</f>
    </nc>
  </rcc>
  <rcc rId="2209" sId="4">
    <oc r="AM10">
      <f>AM11+AM37</f>
    </oc>
    <nc r="AM10">
      <f>AM11+AM37</f>
    </nc>
  </rcc>
  <rcc rId="2210" sId="4">
    <oc r="AN10">
      <f>AN11+AN37</f>
    </oc>
    <nc r="AN10">
      <f>AN11+AN37</f>
    </nc>
  </rcc>
  <rcc rId="2211" sId="4">
    <oc r="AO10">
      <f>AO11+AO37</f>
    </oc>
    <nc r="AO10">
      <f>AO11+AO37</f>
    </nc>
  </rcc>
  <rcc rId="2212" sId="4">
    <oc r="AP10">
      <f>AP11+AP37</f>
    </oc>
    <nc r="AP10">
      <f>AP11+AP37</f>
    </nc>
  </rcc>
  <rcc rId="2213" sId="4">
    <oc r="AS10">
      <f>AS11+AS37</f>
    </oc>
    <nc r="AS10">
      <f>AS11+AS37</f>
    </nc>
  </rcc>
  <rcc rId="2214" sId="4">
    <oc r="AT10">
      <f>AT11+AT37</f>
    </oc>
    <nc r="AT10">
      <f>AT11+AT37</f>
    </nc>
  </rcc>
  <rcc rId="2215" sId="4">
    <oc r="AU10">
      <f>AU11+AU37</f>
    </oc>
    <nc r="AU10">
      <f>AU11+AU37</f>
    </nc>
  </rcc>
  <rcc rId="2216" sId="4">
    <oc r="AV10">
      <f>AV11+AV37</f>
    </oc>
    <nc r="AV10">
      <f>AV11+AV37</f>
    </nc>
  </rcc>
  <rcc rId="2217" sId="4">
    <oc r="AW10">
      <f>AW11+AW37</f>
    </oc>
    <nc r="AW10">
      <f>AW11+AW37</f>
    </nc>
  </rcc>
  <rcc rId="2218" sId="4">
    <oc r="AX10">
      <f>AX11+AX37</f>
    </oc>
    <nc r="AX10">
      <f>AX11+AX37</f>
    </nc>
  </rcc>
  <rcc rId="2219" sId="4">
    <oc r="AY10">
      <f>AY11+AY37</f>
    </oc>
    <nc r="AY10">
      <f>AY11+AY37</f>
    </nc>
  </rcc>
  <rcc rId="2220" sId="4">
    <oc r="AZ10">
      <f>AZ11+AZ37</f>
    </oc>
    <nc r="AZ10">
      <f>AZ11+AZ37</f>
    </nc>
  </rcc>
  <rfmt sheetId="4" sqref="BA10" start="0" length="0">
    <dxf>
      <border outline="0">
        <left style="thin">
          <color indexed="64"/>
        </left>
      </border>
    </dxf>
  </rfmt>
  <rcc rId="2221" sId="4">
    <oc r="BG10">
      <f>BG11+BG37</f>
    </oc>
    <nc r="BG10">
      <f>BG11+BG37</f>
    </nc>
  </rcc>
  <rcc rId="2222" sId="4">
    <oc r="BH10">
      <f>BH11+BH37</f>
    </oc>
    <nc r="BH10">
      <f>BH11+BH37</f>
    </nc>
  </rcc>
  <rcc rId="2223" sId="4">
    <oc r="BI10">
      <f>BI11+BI37</f>
    </oc>
    <nc r="BI10">
      <f>BI11+BI37</f>
    </nc>
  </rcc>
  <rcc rId="2224" sId="4">
    <oc r="BJ10">
      <f>BJ11+BJ37</f>
    </oc>
    <nc r="BJ10">
      <f>BJ11+BJ37</f>
    </nc>
  </rcc>
  <rfmt sheetId="4" sqref="BK10" start="0" length="0">
    <dxf/>
  </rfmt>
  <rcc rId="2225" sId="4" odxf="1" dxf="1">
    <oc r="BL10">
      <f>BL11+BL37</f>
    </oc>
    <nc r="BL10">
      <f>BL11+BL37</f>
    </nc>
    <odxf/>
    <ndxf/>
  </rcc>
  <rcc rId="2226" sId="4" odxf="1" dxf="1">
    <oc r="BM10">
      <f>BM11+BM37</f>
    </oc>
    <nc r="BM10">
      <f>BM11+BM37</f>
    </nc>
    <odxf/>
    <ndxf/>
  </rcc>
  <rcc rId="2227" sId="4" odxf="1" dxf="1">
    <oc r="BN10">
      <f>BN11+BN37</f>
    </oc>
    <nc r="BN10">
      <f>BN11+BN37</f>
    </nc>
    <odxf/>
    <ndxf/>
  </rcc>
  <rcc rId="2228" sId="4" odxf="1" dxf="1">
    <oc r="BO10">
      <f>BO11+BO37</f>
    </oc>
    <nc r="BO10">
      <f>BO11+BO37</f>
    </nc>
    <odxf/>
    <ndxf/>
  </rcc>
  <rcc rId="2229" sId="4">
    <oc r="BQ10">
      <f>BQ11+BQ37</f>
    </oc>
    <nc r="BQ10">
      <f>BQ11+BQ37</f>
    </nc>
  </rcc>
  <rcc rId="2230" sId="4">
    <oc r="BR10">
      <f>BR11+BR37</f>
    </oc>
    <nc r="BR10">
      <f>BR11+BR37</f>
    </nc>
  </rcc>
  <rcc rId="2231" sId="4">
    <oc r="BS10">
      <f>BS11+BS37</f>
    </oc>
    <nc r="BS10">
      <f>BS11+BS37</f>
    </nc>
  </rcc>
  <rcc rId="2232" sId="4">
    <oc r="BT10">
      <f>BT11+BT37</f>
    </oc>
    <nc r="BT10">
      <f>BT11+BT37</f>
    </nc>
  </rcc>
  <rfmt sheetId="4" s="1" sqref="BU10" start="0" length="0">
    <dxf/>
  </rfmt>
  <rcc rId="2233" sId="4">
    <oc r="BV10">
      <f>BV11+BV37</f>
    </oc>
    <nc r="BV10">
      <f>BV11+BV37</f>
    </nc>
  </rcc>
  <rcc rId="2234" sId="4">
    <oc r="BW10">
      <f>BW11+BW37</f>
    </oc>
    <nc r="BW10">
      <f>BW11+BW37</f>
    </nc>
  </rcc>
  <rcc rId="2235" sId="4">
    <oc r="BX10">
      <f>BX11+BX37</f>
    </oc>
    <nc r="BX10">
      <f>BX11+BX37</f>
    </nc>
  </rcc>
  <rcc rId="2236" sId="4">
    <oc r="BY10">
      <f>BY11+BY37</f>
    </oc>
    <nc r="BY10">
      <f>BY11+BY37</f>
    </nc>
  </rcc>
  <rcc rId="2237" sId="4" odxf="1" dxf="1">
    <oc r="E11">
      <f>E12+E33</f>
    </oc>
    <nc r="E11">
      <f>E12+E33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38" sId="4" odxf="1" dxf="1">
    <oc r="F11">
      <f>F12+F33</f>
    </oc>
    <nc r="F11">
      <f>F12+F33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39" sId="4" odxf="1" dxf="1">
    <oc r="G11">
      <f>G12+G33</f>
    </oc>
    <nc r="G11">
      <f>G12+G33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0" sId="4" odxf="1" dxf="1">
    <oc r="H11">
      <f>H12+H33</f>
    </oc>
    <nc r="H11">
      <f>H12+H33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1" sId="4" odxf="1" dxf="1">
    <oc r="I11">
      <f>I12+I33</f>
    </oc>
    <nc r="I11">
      <f>I12+I33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2" sId="4" odxf="1" dxf="1">
    <oc r="J11">
      <f>J12+J33</f>
    </oc>
    <nc r="J11">
      <f>J12+J33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3" sId="4" odxf="1" dxf="1">
    <oc r="K11">
      <f>K12+K33</f>
    </oc>
    <nc r="K11">
      <f>K12+K33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4" sId="4" odxf="1" dxf="1">
    <oc r="L11">
      <f>L12+L33</f>
    </oc>
    <nc r="L11">
      <f>L12+L33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5" sId="4" odxf="1" dxf="1">
    <oc r="O11">
      <f>O12+O33</f>
    </oc>
    <nc r="O11">
      <f>O12+O33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6" sId="4" odxf="1" dxf="1">
    <oc r="P11">
      <f>P12+P33</f>
    </oc>
    <nc r="P11">
      <f>P12+P33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7" sId="4" odxf="1" dxf="1">
    <oc r="Q11">
      <f>Q12+Q33</f>
    </oc>
    <nc r="Q11">
      <f>Q12+Q33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8" sId="4" odxf="1" dxf="1">
    <oc r="R11">
      <f>R12+R33</f>
    </oc>
    <nc r="R11">
      <f>R12+R33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49" sId="4" odxf="1" dxf="1">
    <oc r="S11">
      <f>S12+S33</f>
    </oc>
    <nc r="S11">
      <f>S12+S33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0" sId="4" odxf="1" dxf="1">
    <oc r="T11">
      <f>T12+T33</f>
    </oc>
    <nc r="T11">
      <f>T12+T33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1" sId="4" odxf="1" dxf="1">
    <oc r="U11">
      <f>U12+U33</f>
    </oc>
    <nc r="U11">
      <f>U12+U33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2" sId="4" odxf="1" dxf="1">
    <oc r="V11">
      <f>V12+V33</f>
    </oc>
    <nc r="V11">
      <f>V12+V33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3" sId="4" odxf="1" dxf="1">
    <oc r="Y11">
      <f>Y12+Y33</f>
    </oc>
    <nc r="Y11">
      <f>Y12+Y33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4" sId="4" odxf="1" dxf="1">
    <oc r="Z11">
      <f>Z12+Z33</f>
    </oc>
    <nc r="Z11">
      <f>Z12+Z33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5" sId="4" odxf="1" dxf="1">
    <oc r="AA11">
      <f>AA12+AA33</f>
    </oc>
    <nc r="AA11">
      <f>AA12+AA33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6" sId="4" odxf="1" dxf="1">
    <oc r="AB11">
      <f>AB12+AB33</f>
    </oc>
    <nc r="AB11">
      <f>AB12+AB33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7" sId="4" odxf="1" dxf="1">
    <oc r="AC11">
      <f>AC12+AC33</f>
    </oc>
    <nc r="AC11">
      <f>AC12+AC33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8" sId="4" odxf="1" dxf="1">
    <oc r="AD11">
      <f>AD12+AD33</f>
    </oc>
    <nc r="AD11">
      <f>AD12+AD33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59" sId="4" odxf="1" dxf="1">
    <oc r="AE11">
      <f>AE12+AE33</f>
    </oc>
    <nc r="AE11">
      <f>AE12+AE33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0" sId="4" odxf="1" dxf="1">
    <oc r="AF11">
      <f>AF12+AF33</f>
    </oc>
    <nc r="AF11">
      <f>AF12+AF33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1" sId="4" odxf="1" dxf="1">
    <oc r="AI11">
      <f>AI12+AI33</f>
    </oc>
    <nc r="AI11">
      <f>AI12+AI33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2" sId="4" odxf="1" dxf="1">
    <oc r="AJ11">
      <f>AJ12+AJ33</f>
    </oc>
    <nc r="AJ11">
      <f>AJ12+AJ33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3" sId="4" odxf="1" dxf="1">
    <oc r="AK11">
      <f>AK12+AK33</f>
    </oc>
    <nc r="AK11">
      <f>AK12+AK33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4" sId="4" odxf="1" dxf="1">
    <oc r="AL11">
      <f>AL12+AL33</f>
    </oc>
    <nc r="AL11">
      <f>AL12+AL33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5" sId="4" odxf="1" dxf="1">
    <oc r="AM11">
      <f>AM12+AM33</f>
    </oc>
    <nc r="AM11">
      <f>AM12+AM33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6" sId="4" odxf="1" dxf="1">
    <oc r="AN11">
      <f>AN12+AN33</f>
    </oc>
    <nc r="AN11">
      <f>AN12+AN33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7" sId="4" odxf="1" dxf="1">
    <oc r="AO11">
      <f>AO12+AO33</f>
    </oc>
    <nc r="AO11">
      <f>AO12+AO33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8" sId="4" odxf="1" dxf="1">
    <oc r="AP11">
      <f>AP12+AP33</f>
    </oc>
    <nc r="AP11">
      <f>AP12+AP33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69" sId="4">
    <oc r="AS11">
      <f>AS12+AS33</f>
    </oc>
    <nc r="AS11">
      <f>AS12+AS33</f>
    </nc>
  </rcc>
  <rcc rId="2270" sId="4">
    <oc r="AT11">
      <f>AT12+AT33</f>
    </oc>
    <nc r="AT11">
      <f>AT12+AT33</f>
    </nc>
  </rcc>
  <rcc rId="2271" sId="4">
    <oc r="AU11">
      <f>AU12+AU33</f>
    </oc>
    <nc r="AU11">
      <f>AU12+AU33</f>
    </nc>
  </rcc>
  <rcc rId="2272" sId="4">
    <oc r="AV11">
      <f>AV12+AV33</f>
    </oc>
    <nc r="AV11">
      <f>AV12+AV33</f>
    </nc>
  </rcc>
  <rcc rId="2273" sId="4">
    <oc r="AW11">
      <f>AW12+AW33</f>
    </oc>
    <nc r="AW11">
      <f>AW12+AW33</f>
    </nc>
  </rcc>
  <rcc rId="2274" sId="4">
    <oc r="AX11">
      <f>AX12+AX33</f>
    </oc>
    <nc r="AX11">
      <f>AX12+AX33</f>
    </nc>
  </rcc>
  <rcc rId="2275" sId="4">
    <oc r="AY11">
      <f>AY12+AY33</f>
    </oc>
    <nc r="AY11">
      <f>AY12+AY33</f>
    </nc>
  </rcc>
  <rcc rId="2276" sId="4">
    <oc r="AZ11">
      <f>AZ12+AZ33</f>
    </oc>
    <nc r="AZ11">
      <f>AZ12+AZ33</f>
    </nc>
  </rcc>
  <rfmt sheetId="4" sqref="BA11" start="0" length="0">
    <dxf>
      <alignment wrapText="0" readingOrder="0"/>
      <border outline="0">
        <left style="thin">
          <color indexed="64"/>
        </left>
        <top/>
      </border>
    </dxf>
  </rfmt>
  <rfmt sheetId="4" sqref="BB11" start="0" length="0">
    <dxf>
      <alignment wrapText="0" readingOrder="0"/>
      <border outline="0">
        <top/>
      </border>
    </dxf>
  </rfmt>
  <rfmt sheetId="4" sqref="BC11" start="0" length="0">
    <dxf>
      <alignment wrapText="0" readingOrder="0"/>
      <border outline="0">
        <top/>
      </border>
    </dxf>
  </rfmt>
  <rfmt sheetId="4" sqref="BD11" start="0" length="0">
    <dxf>
      <alignment wrapText="0" readingOrder="0"/>
      <border outline="0">
        <top/>
      </border>
    </dxf>
  </rfmt>
  <rfmt sheetId="4" sqref="BE11" start="0" length="0">
    <dxf>
      <alignment wrapText="0" readingOrder="0"/>
      <border outline="0">
        <top/>
      </border>
    </dxf>
  </rfmt>
  <rfmt sheetId="4" sqref="BF11" start="0" length="0">
    <dxf>
      <alignment wrapText="0" readingOrder="0"/>
      <border outline="0">
        <top/>
      </border>
    </dxf>
  </rfmt>
  <rcc rId="2277" sId="4" odxf="1" dxf="1">
    <oc r="BG11">
      <f>BG12+BG33</f>
    </oc>
    <nc r="BG11">
      <f>BG12+BG33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78" sId="4" odxf="1" dxf="1">
    <oc r="BH11">
      <f>BH12+BH33</f>
    </oc>
    <nc r="BH11">
      <f>BH12+BH33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79" sId="4" odxf="1" dxf="1">
    <oc r="BI11">
      <f>BI12+BI33</f>
    </oc>
    <nc r="BI11">
      <f>BI12+BI33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80" sId="4" odxf="1" dxf="1">
    <oc r="BJ11">
      <f>BJ12+BJ33</f>
    </oc>
    <nc r="BJ11">
      <f>BJ12+BJ33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BK11" start="0" length="0">
    <dxf>
      <alignment wrapText="0" readingOrder="0"/>
      <border outline="0">
        <top/>
      </border>
    </dxf>
  </rfmt>
  <rcc rId="2281" sId="4" odxf="1" dxf="1">
    <oc r="BL11">
      <f>BL12+BL33</f>
    </oc>
    <nc r="BL11">
      <f>BL12+BL33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82" sId="4" odxf="1" dxf="1">
    <oc r="BM11">
      <f>BM12+BM33</f>
    </oc>
    <nc r="BM11">
      <f>BM12+BM33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83" sId="4" odxf="1" dxf="1">
    <oc r="BN11">
      <f>BN12+BN33</f>
    </oc>
    <nc r="BN11">
      <f>BN12+BN33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84" sId="4" odxf="1" dxf="1">
    <oc r="BO11">
      <f>BO12+BO33</f>
    </oc>
    <nc r="BO11">
      <f>BO12+BO33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BP11" start="0" length="0">
    <dxf>
      <alignment wrapText="0" readingOrder="0"/>
      <border outline="0">
        <top/>
      </border>
    </dxf>
  </rfmt>
  <rcc rId="2285" sId="4" odxf="1" dxf="1">
    <oc r="BQ11">
      <f>BQ12+BQ33</f>
    </oc>
    <nc r="BQ11">
      <f>BQ12+BQ33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86" sId="4" odxf="1" dxf="1">
    <oc r="BR11">
      <f>BR12+BR33</f>
    </oc>
    <nc r="BR11">
      <f>BR12+BR33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87" sId="4" odxf="1" dxf="1">
    <oc r="BS11">
      <f>BS12+BS33</f>
    </oc>
    <nc r="BS11">
      <f>BS12+BS33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88" sId="4" odxf="1" dxf="1">
    <oc r="BT11">
      <f>BT12+BT33</f>
    </oc>
    <nc r="BT11">
      <f>BT12+BT33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="1" sqref="BU11" start="0" length="0">
    <dxf>
      <border outline="0">
        <top/>
      </border>
    </dxf>
  </rfmt>
  <rcc rId="2289" sId="4" odxf="1" dxf="1">
    <oc r="BV11">
      <f>BV12+BV33</f>
    </oc>
    <nc r="BV11">
      <f>BV12+BV33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0" sId="4" odxf="1" dxf="1">
    <oc r="BW11">
      <f>BW12+BW33</f>
    </oc>
    <nc r="BW11">
      <f>BW12+BW33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1" sId="4" odxf="1" dxf="1">
    <oc r="BX11">
      <f>BX12+BX33</f>
    </oc>
    <nc r="BX11">
      <f>BX12+BX33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2" sId="4" odxf="1" dxf="1">
    <oc r="BY11">
      <f>BY12+BY33</f>
    </oc>
    <nc r="BY11">
      <f>BY12+BY33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3" sId="4" odxf="1" dxf="1">
    <oc r="E12">
      <f>E17+E24+E27+E31</f>
    </oc>
    <nc r="E12">
      <f>E17+E24+E27+E31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4" sId="4" odxf="1" dxf="1">
    <oc r="F12">
      <f>F17+F24+F27+F31</f>
    </oc>
    <nc r="F12">
      <f>F17+F24+F27+F31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5" sId="4" odxf="1" dxf="1">
    <oc r="G12">
      <f>G17+G24+G27+G31</f>
    </oc>
    <nc r="G12">
      <f>G17+G24+G27+G31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6" sId="4" odxf="1" dxf="1">
    <oc r="H12">
      <f>H17+H24+H27+H31</f>
    </oc>
    <nc r="H12">
      <f>H17+H24+H27+H31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7" sId="4" odxf="1" dxf="1">
    <oc r="I12">
      <f>I17+I24+I27+I31</f>
    </oc>
    <nc r="I12">
      <f>I17+I24+I27+I31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8" sId="4" odxf="1" dxf="1">
    <oc r="J12">
      <f>J17+J24+J27+J31</f>
    </oc>
    <nc r="J12">
      <f>J17+J24+J27+J31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299" sId="4" odxf="1" dxf="1">
    <oc r="K12">
      <f>K17+K24+K27+K31</f>
    </oc>
    <nc r="K12">
      <f>K17+K24+K27+K31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0" sId="4" odxf="1" dxf="1">
    <oc r="L12">
      <f>L17+L24+L27+L31</f>
    </oc>
    <nc r="L12">
      <f>L17+L24+L27+L31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M12" start="0" length="0">
    <dxf>
      <alignment wrapText="0" readingOrder="0"/>
      <border outline="0">
        <top/>
      </border>
    </dxf>
  </rfmt>
  <rfmt sheetId="4" sqref="N12" start="0" length="0">
    <dxf>
      <alignment wrapText="0" readingOrder="0"/>
      <border outline="0">
        <top/>
      </border>
    </dxf>
  </rfmt>
  <rcc rId="2301" sId="4" odxf="1" dxf="1">
    <oc r="O12">
      <f>O17+O24+O27+O31</f>
    </oc>
    <nc r="O12">
      <f>O17+O24+O27+O31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2" sId="4" odxf="1" dxf="1">
    <oc r="P12">
      <f>P17+P24+P27+P31</f>
    </oc>
    <nc r="P12">
      <f>P17+P24+P27+P31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3" sId="4" odxf="1" dxf="1">
    <oc r="Q12">
      <f>Q17+Q24+Q27+Q31</f>
    </oc>
    <nc r="Q12">
      <f>Q17+Q24+Q27+Q31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4" sId="4" odxf="1" dxf="1">
    <oc r="R12">
      <f>R17+R24+R27+R31</f>
    </oc>
    <nc r="R12">
      <f>R17+R24+R27+R31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5" sId="4" odxf="1" dxf="1">
    <oc r="S12">
      <f>S17+S24+S27+S31</f>
    </oc>
    <nc r="S12">
      <f>S17+S24+S27+S31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6" sId="4" odxf="1" dxf="1">
    <oc r="T12">
      <f>T17+T24+T27+T31</f>
    </oc>
    <nc r="T12">
      <f>T17+T24+T27+T31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7" sId="4" odxf="1" dxf="1">
    <oc r="U12">
      <f>U17+U24+U27+U31</f>
    </oc>
    <nc r="U12">
      <f>U17+U24+U27+U31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08" sId="4" odxf="1" dxf="1">
    <oc r="V12">
      <f>V17+V24+V27+V31</f>
    </oc>
    <nc r="V12">
      <f>V17+V24+V27+V31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W12" start="0" length="0">
    <dxf>
      <alignment wrapText="0" readingOrder="0"/>
      <border outline="0">
        <top/>
      </border>
    </dxf>
  </rfmt>
  <rfmt sheetId="4" sqref="X12" start="0" length="0">
    <dxf>
      <alignment wrapText="0" readingOrder="0"/>
      <border outline="0">
        <top/>
      </border>
    </dxf>
  </rfmt>
  <rcc rId="2309" sId="4" odxf="1" dxf="1">
    <oc r="Y12">
      <f>Y17+Y24+Y27+Y31</f>
    </oc>
    <nc r="Y12">
      <f>Y17+Y24+Y27+Y31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0" sId="4" odxf="1" dxf="1">
    <oc r="Z12">
      <f>Z17+Z24+Z27+Z31</f>
    </oc>
    <nc r="Z12">
      <f>Z17+Z24+Z27+Z31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1" sId="4" odxf="1" dxf="1">
    <oc r="AA12">
      <f>AA17+AA24+AA27+AA31</f>
    </oc>
    <nc r="AA12">
      <f>AA17+AA24+AA27+AA31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2" sId="4" odxf="1" dxf="1">
    <oc r="AB12">
      <f>AB17+AB24+AB27+AB31</f>
    </oc>
    <nc r="AB12">
      <f>AB17+AB24+AB27+AB31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3" sId="4" odxf="1" dxf="1">
    <oc r="AC12">
      <f>AC17+AC24+AC27+AC31</f>
    </oc>
    <nc r="AC12">
      <f>AC17+AC24+AC27+AC31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4" sId="4" odxf="1" dxf="1">
    <oc r="AD12">
      <f>AD17+AD24+AD27+AD31</f>
    </oc>
    <nc r="AD12">
      <f>AD17+AD24+AD27+AD31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5" sId="4" odxf="1" dxf="1">
    <oc r="AE12">
      <f>AE17+AE24+AE27+AE31</f>
    </oc>
    <nc r="AE12">
      <f>AE17+AE24+AE27+AE31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6" sId="4" odxf="1" dxf="1">
    <oc r="AF12">
      <f>AF17+AF24+AF27+AF31</f>
    </oc>
    <nc r="AF12">
      <f>AF17+AF24+AF27+AF31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AG12" start="0" length="0">
    <dxf>
      <alignment wrapText="0" readingOrder="0"/>
      <border outline="0">
        <top/>
      </border>
    </dxf>
  </rfmt>
  <rfmt sheetId="4" sqref="AH12" start="0" length="0">
    <dxf>
      <alignment wrapText="0" readingOrder="0"/>
      <border outline="0">
        <top/>
      </border>
    </dxf>
  </rfmt>
  <rcc rId="2317" sId="4" odxf="1" dxf="1">
    <oc r="AI12">
      <f>AI17+AI24+AI27+AI31</f>
    </oc>
    <nc r="AI12">
      <f>AI17+AI24+AI27+AI31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8" sId="4" odxf="1" dxf="1">
    <oc r="AJ12">
      <f>AJ17+AJ24+AJ27+AJ31</f>
    </oc>
    <nc r="AJ12">
      <f>AJ17+AJ24+AJ27+AJ31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19" sId="4" odxf="1" dxf="1">
    <oc r="AK12">
      <f>AK17+AK24+AK27+AK31</f>
    </oc>
    <nc r="AK12">
      <f>AK17+AK24+AK27+AK31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20" sId="4" odxf="1" dxf="1">
    <oc r="AL12">
      <f>AL17+AL24+AL27+AL31</f>
    </oc>
    <nc r="AL12">
      <f>AL17+AL24+AL27+AL31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21" sId="4" odxf="1" dxf="1">
    <oc r="AM12">
      <f>AM17+AM24+AM27+AM31</f>
    </oc>
    <nc r="AM12">
      <f>AM17+AM24+AM27+AM31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22" sId="4" odxf="1" dxf="1">
    <oc r="AN12">
      <f>AN17+AN24+AN27+AN31</f>
    </oc>
    <nc r="AN12">
      <f>AN17+AN24+AN27+AN31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23" sId="4" odxf="1" dxf="1">
    <oc r="AO12">
      <f>AO17+AO24+AO27+AO31</f>
    </oc>
    <nc r="AO12">
      <f>AO17+AO24+AO27+AO31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24" sId="4" odxf="1" dxf="1">
    <oc r="AP12">
      <f>AP17+AP24+AP27+AP31</f>
    </oc>
    <nc r="AP12">
      <f>AP17+AP24+AP27+AP31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AQ12" start="0" length="0">
    <dxf>
      <alignment wrapText="0" readingOrder="0"/>
      <border outline="0">
        <top/>
      </border>
    </dxf>
  </rfmt>
  <rfmt sheetId="4" sqref="AR12" start="0" length="0">
    <dxf>
      <alignment wrapText="0" readingOrder="0"/>
      <border outline="0">
        <top/>
      </border>
    </dxf>
  </rfmt>
  <rcc rId="2325" sId="4">
    <oc r="AS12">
      <f>AS17+AS24+AS27+AS31</f>
    </oc>
    <nc r="AS12">
      <f>AS17+AS24+AS27+AS31</f>
    </nc>
  </rcc>
  <rcc rId="2326" sId="4">
    <oc r="AT12">
      <f>AT17+AT24+AT27+AT31</f>
    </oc>
    <nc r="AT12">
      <f>AT17+AT24+AT27+AT31</f>
    </nc>
  </rcc>
  <rcc rId="2327" sId="4">
    <oc r="AU12">
      <f>AU17+AU24+AU27+AU31</f>
    </oc>
    <nc r="AU12">
      <f>AU17+AU24+AU27+AU31</f>
    </nc>
  </rcc>
  <rcc rId="2328" sId="4">
    <oc r="AV12">
      <f>AV17+AV24+AV27+AV31</f>
    </oc>
    <nc r="AV12">
      <f>AV17+AV24+AV27+AV31</f>
    </nc>
  </rcc>
  <rcc rId="2329" sId="4">
    <oc r="AW12">
      <f>AW17+AW24+AW27+AW31</f>
    </oc>
    <nc r="AW12">
      <f>AW17+AW24+AW27+AW31</f>
    </nc>
  </rcc>
  <rcc rId="2330" sId="4">
    <oc r="AX12">
      <f>AX17+AX24+AX27+AX31</f>
    </oc>
    <nc r="AX12">
      <f>AX17+AX24+AX27+AX31</f>
    </nc>
  </rcc>
  <rcc rId="2331" sId="4">
    <oc r="AY12">
      <f>AY17+AY24+AY27+AY31</f>
    </oc>
    <nc r="AY12">
      <f>AY17+AY24+AY27+AY31</f>
    </nc>
  </rcc>
  <rcc rId="2332" sId="4">
    <oc r="AZ12">
      <f>AZ17+AZ24+AZ27+AZ31</f>
    </oc>
    <nc r="AZ12">
      <f>AZ17+AZ24+AZ27+AZ31</f>
    </nc>
  </rcc>
  <rfmt sheetId="4" sqref="BA12" start="0" length="0">
    <dxf>
      <alignment wrapText="0" readingOrder="0"/>
      <border outline="0">
        <left style="thin">
          <color indexed="64"/>
        </left>
        <top/>
      </border>
    </dxf>
  </rfmt>
  <rfmt sheetId="4" sqref="BB12" start="0" length="0">
    <dxf>
      <alignment wrapText="0" readingOrder="0"/>
      <border outline="0">
        <top/>
      </border>
    </dxf>
  </rfmt>
  <rfmt sheetId="4" sqref="BC12" start="0" length="0">
    <dxf>
      <alignment wrapText="0" readingOrder="0"/>
      <border outline="0">
        <top/>
      </border>
    </dxf>
  </rfmt>
  <rfmt sheetId="4" sqref="BD12" start="0" length="0">
    <dxf>
      <alignment wrapText="0" readingOrder="0"/>
      <border outline="0">
        <top/>
      </border>
    </dxf>
  </rfmt>
  <rfmt sheetId="4" sqref="BE12" start="0" length="0">
    <dxf>
      <alignment wrapText="0" readingOrder="0"/>
      <border outline="0">
        <top/>
      </border>
    </dxf>
  </rfmt>
  <rfmt sheetId="4" sqref="BF12" start="0" length="0">
    <dxf>
      <alignment wrapText="0" readingOrder="0"/>
      <border outline="0">
        <top/>
      </border>
    </dxf>
  </rfmt>
  <rcc rId="2333" sId="4" odxf="1" dxf="1">
    <oc r="BG12">
      <f>BG17+BG24+BG27+BG31</f>
    </oc>
    <nc r="BG12">
      <f>BG17+BG24+BG27+BG31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34" sId="4" odxf="1" dxf="1">
    <oc r="BH12">
      <f>BH17+BH24+BH27+BH31</f>
    </oc>
    <nc r="BH12">
      <f>BH17+BH24+BH27+BH31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35" sId="4" odxf="1" dxf="1">
    <oc r="BI12">
      <f>BI17+BI24+BI27+BI31</f>
    </oc>
    <nc r="BI12">
      <f>BI17+BI24+BI27+BI31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36" sId="4" odxf="1" dxf="1">
    <oc r="BJ12">
      <f>BJ17+BJ24+BJ27+BJ31</f>
    </oc>
    <nc r="BJ12">
      <f>BJ17+BJ24+BJ27+BJ31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BK12" start="0" length="0">
    <dxf>
      <alignment wrapText="0" readingOrder="0"/>
      <border outline="0">
        <top/>
      </border>
    </dxf>
  </rfmt>
  <rcc rId="2337" sId="4" odxf="1" dxf="1">
    <oc r="BL12">
      <f>BL17+BL24+BL27+BL31</f>
    </oc>
    <nc r="BL12">
      <f>BL17+BL24+BL27+BL31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38" sId="4" odxf="1" dxf="1">
    <oc r="BM12">
      <f>BM17+BM24+BM27+BM31</f>
    </oc>
    <nc r="BM12">
      <f>BM17+BM24+BM27+BM31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39" sId="4" odxf="1" dxf="1">
    <oc r="BN12">
      <f>BN17+BN24+BN27+BN31</f>
    </oc>
    <nc r="BN12">
      <f>BN17+BN24+BN27+BN31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40" sId="4" odxf="1" dxf="1">
    <oc r="BO12">
      <f>BO17+BO24+BO27+BO31</f>
    </oc>
    <nc r="BO12">
      <f>BO17+BO24+BO27+BO31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BP12" start="0" length="0">
    <dxf>
      <alignment wrapText="0" readingOrder="0"/>
      <border outline="0">
        <top/>
      </border>
    </dxf>
  </rfmt>
  <rcc rId="2341" sId="4" odxf="1" dxf="1">
    <oc r="BQ12">
      <f>BQ17+BQ24+BQ27+BQ31</f>
    </oc>
    <nc r="BQ12">
      <f>BQ17+BQ24+BQ27+BQ31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42" sId="4" odxf="1" dxf="1">
    <oc r="BR12">
      <f>BR17+BR24+BR27+BR31</f>
    </oc>
    <nc r="BR12">
      <f>BR17+BR24+BR27+BR31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43" sId="4" odxf="1" dxf="1">
    <oc r="BS12">
      <f>BS17+BS24+BS27+BS31</f>
    </oc>
    <nc r="BS12">
      <f>BS17+BS24+BS27+BS31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44" sId="4" odxf="1" dxf="1">
    <oc r="BT12">
      <f>BT17+BT24+BT27+BT31</f>
    </oc>
    <nc r="BT12">
      <f>BT17+BT24+BT27+BT31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="1" sqref="BU12" start="0" length="0">
    <dxf>
      <alignment wrapText="0" readingOrder="0"/>
      <border outline="0">
        <top/>
      </border>
    </dxf>
  </rfmt>
  <rcc rId="2345" sId="4" odxf="1" dxf="1">
    <oc r="BV12">
      <f>BV17+BV24+BV27+BV31</f>
    </oc>
    <nc r="BV12">
      <f>BV17+BV24+BV27+BV31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46" sId="4" odxf="1" dxf="1">
    <oc r="BW12">
      <f>BW17+BW24+BW27+BW31</f>
    </oc>
    <nc r="BW12">
      <f>BW17+BW24+BW27+BW31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47" sId="4" odxf="1" dxf="1">
    <oc r="BX12">
      <f>BX17+BX24+BX27+BX31</f>
    </oc>
    <nc r="BX12">
      <f>BX17+BX24+BX27+BX31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2348" sId="4" odxf="1" dxf="1">
    <oc r="BY12">
      <f>BY17+BY24+BY27+BY31</f>
    </oc>
    <nc r="BY12">
      <f>BY17+BY24+BY27+BY31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BA5:BA149" start="0" length="0">
    <dxf>
      <border>
        <left style="medium">
          <color indexed="64"/>
        </left>
      </border>
    </dxf>
  </rfmt>
  <rfmt sheetId="4" sqref="BY5:BY149" start="0" length="0">
    <dxf>
      <border>
        <right style="medium">
          <color indexed="64"/>
        </right>
      </border>
    </dxf>
  </rfmt>
  <rfmt sheetId="4" sqref="E80:H80" start="0" length="2147483647">
    <dxf>
      <font>
        <color rgb="FFFF0000"/>
      </font>
    </dxf>
  </rfmt>
  <rfmt sheetId="4" sqref="E80:H80">
    <dxf>
      <fill>
        <patternFill>
          <bgColor theme="1"/>
        </patternFill>
      </fill>
    </dxf>
  </rfmt>
  <rfmt sheetId="4" sqref="E80:H80" start="0" length="2147483647">
    <dxf>
      <font>
        <color auto="1"/>
      </font>
    </dxf>
  </rfmt>
  <rfmt sheetId="4" sqref="E80:H80">
    <dxf>
      <fill>
        <patternFill patternType="none">
          <bgColor auto="1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V47">
    <dxf>
      <fill>
        <patternFill patternType="none">
          <bgColor auto="1"/>
        </patternFill>
      </fill>
    </dxf>
  </rfmt>
  <rfmt sheetId="4" sqref="BV99">
    <dxf>
      <fill>
        <patternFill patternType="none">
          <bgColor auto="1"/>
        </patternFill>
      </fill>
    </dxf>
  </rfmt>
  <rfmt sheetId="4" sqref="BH121">
    <dxf>
      <fill>
        <patternFill patternType="none">
          <bgColor auto="1"/>
        </patternFill>
      </fill>
    </dxf>
  </rfmt>
  <rfmt sheetId="4" sqref="BJ143:BO143">
    <dxf>
      <fill>
        <patternFill>
          <bgColor theme="4" tint="0.79998168889431442"/>
        </patternFill>
      </fill>
    </dxf>
  </rfmt>
  <rfmt sheetId="4" sqref="BJ130:BO130">
    <dxf>
      <fill>
        <patternFill>
          <bgColor theme="4" tint="0.79998168889431442"/>
        </patternFill>
      </fill>
    </dxf>
  </rfmt>
  <rfmt sheetId="4" sqref="BJ127:BO127">
    <dxf>
      <fill>
        <patternFill>
          <bgColor theme="4" tint="0.79998168889431442"/>
        </patternFill>
      </fill>
    </dxf>
  </rfmt>
  <rfmt sheetId="4" sqref="BJ124:BO124">
    <dxf>
      <fill>
        <patternFill>
          <bgColor theme="4" tint="0.79998168889431442"/>
        </patternFill>
      </fill>
    </dxf>
  </rfmt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H121">
    <dxf>
      <fill>
        <patternFill patternType="none">
          <bgColor auto="1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="1" sqref="U32" start="0" length="0">
    <dxf>
      <font>
        <b val="0"/>
        <sz val="10"/>
        <color auto="1"/>
        <name val="Times New Roman"/>
        <scheme val="none"/>
      </font>
      <alignment horizontal="general" readingOrder="0"/>
    </dxf>
  </rfmt>
  <rfmt sheetId="4" s="1" sqref="V32" start="0" length="0">
    <dxf>
      <font>
        <b val="0"/>
        <sz val="10"/>
        <color auto="1"/>
        <name val="Times New Roman"/>
        <scheme val="none"/>
      </font>
      <alignment horizontal="general" readingOrder="0"/>
    </dxf>
  </rfmt>
  <rfmt sheetId="4" s="1" sqref="U33" start="0" length="0">
    <dxf>
      <font>
        <b val="0"/>
        <sz val="10"/>
        <color auto="1"/>
        <name val="Times New Roman"/>
        <scheme val="none"/>
      </font>
      <alignment horizontal="general" wrapText="1" readingOrder="0"/>
    </dxf>
  </rfmt>
  <rfmt sheetId="4" s="1" sqref="V33" start="0" length="0">
    <dxf>
      <font>
        <b val="0"/>
        <sz val="10"/>
        <color auto="1"/>
        <name val="Times New Roman"/>
        <scheme val="none"/>
      </font>
      <alignment horizontal="general" wrapText="1" readingOrder="0"/>
    </dxf>
  </rfmt>
  <rfmt sheetId="4" s="1" sqref="U36" start="0" length="0">
    <dxf>
      <font>
        <b val="0"/>
        <sz val="10"/>
        <color auto="1"/>
        <name val="Times New Roman"/>
        <scheme val="none"/>
      </font>
      <alignment horizontal="general" readingOrder="0"/>
    </dxf>
  </rfmt>
  <rfmt sheetId="4" s="1" sqref="V36" start="0" length="0">
    <dxf>
      <font>
        <b val="0"/>
        <sz val="10"/>
        <color auto="1"/>
        <name val="Times New Roman"/>
        <scheme val="none"/>
      </font>
      <alignment horizontal="general" readingOrder="0"/>
    </dxf>
  </rfmt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1" sId="2" numFmtId="34">
    <oc r="R27">
      <v>1.8809972821333298</v>
    </oc>
    <nc r="R27">
      <f>1.88099728213333/5</f>
    </nc>
  </rcc>
  <rcc rId="582" sId="2" numFmtId="34">
    <oc r="S27">
      <v>3.5928530077333303</v>
    </oc>
    <nc r="S27">
      <f>3.59285300773333/5</f>
    </nc>
  </rcc>
  <rcc rId="583" sId="2" numFmtId="34">
    <oc r="T27">
      <v>3.5268699040000002</v>
    </oc>
    <nc r="T27">
      <f>3.526869904/5</f>
    </nc>
  </rcc>
  <rcc rId="584" sId="2" numFmtId="34">
    <oc r="U27">
      <v>0.99927980613334055</v>
    </oc>
    <nc r="U27">
      <f>0.999279806133341/5</f>
    </nc>
  </rcc>
  <rcc rId="585" sId="2" numFmtId="34">
    <oc r="Q27">
      <v>10.000000000000002</v>
    </oc>
    <nc r="Q27">
      <f>SUM(R27:U27)</f>
    </nc>
  </rcc>
  <rcc rId="586" sId="2" numFmtId="34">
    <oc r="Q28">
      <v>68</v>
    </oc>
    <nc r="Q28">
      <f>SUM(R28:U28)</f>
    </nc>
  </rcc>
  <rcc rId="587" sId="2" numFmtId="34">
    <oc r="R28">
      <v>8.1928841870674596</v>
    </oc>
    <nc r="R28">
      <f>2614009.86425089/1000000</f>
    </nc>
  </rcc>
  <rcc rId="588" sId="2" numFmtId="34">
    <oc r="S28">
      <v>47.456281933092995</v>
    </oc>
    <nc r="S28">
      <f>13959659.7895273/1000000</f>
    </nc>
  </rcc>
  <rcc rId="589" sId="2" numFmtId="34">
    <oc r="T28">
      <v>5.0616853103017201</v>
    </oc>
    <nc r="T28">
      <f>1719678.05899342/1000000</f>
    </nc>
  </rcc>
  <rcc rId="590" sId="2" numFmtId="34">
    <oc r="U28">
      <v>7.2891485695378213</v>
    </oc>
    <nc r="U28">
      <f>2206652.28722834/1000000</f>
    </nc>
  </rcc>
  <rcc rId="591" sId="2" numFmtId="34">
    <oc r="R15">
      <v>32.593234649999992</v>
    </oc>
    <nc r="R15">
      <f>SUM(R12:R14)</f>
    </nc>
  </rcc>
  <rcc rId="592" sId="2" numFmtId="34">
    <oc r="S15">
      <v>117.87169317400001</v>
    </oc>
    <nc r="S15">
      <f>SUM(S12:S14)</f>
    </nc>
  </rcc>
  <rcc rId="593" sId="2" numFmtId="34">
    <oc r="T15">
      <v>23.906817619999998</v>
    </oc>
    <nc r="T15">
      <f>SUM(T12:T14)</f>
    </nc>
  </rcc>
  <rcc rId="594" sId="2" numFmtId="34">
    <oc r="U15">
      <v>19.628254555999987</v>
    </oc>
    <nc r="U15">
      <f>SUM(U12:U14)</f>
    </nc>
  </rcc>
  <rcc rId="595" sId="2">
    <nc r="V15">
      <f>SUM(V12:V14)</f>
    </nc>
  </rcc>
  <rcc rId="596" sId="2">
    <nc r="W15">
      <f>SUM(W12:W14)</f>
    </nc>
  </rcc>
  <rcc rId="597" sId="2">
    <nc r="X15">
      <f>SUM(X12:X14)</f>
    </nc>
  </rcc>
  <rcc rId="598" sId="2">
    <nc r="Y15">
      <f>SUM(Y12:Y14)</f>
    </nc>
  </rcc>
  <rcc rId="599" sId="2" numFmtId="34">
    <oc r="Q15">
      <v>194</v>
    </oc>
    <nc r="Q15">
      <f>SUM(Q12:Q14)</f>
    </nc>
  </rcc>
  <rcc rId="600" sId="2">
    <oc r="Q22">
      <v>474.38822700000009</v>
    </oc>
    <nc r="Q22">
      <f>SUM(Q17:Q21)</f>
    </nc>
  </rcc>
  <rcc rId="601" sId="2">
    <oc r="R22">
      <v>36.893361754595382</v>
    </oc>
    <nc r="R22">
      <f>SUM(R17:R21)</f>
    </nc>
  </rcc>
  <rcc rId="602" sId="2">
    <oc r="S22">
      <v>143.76798144140747</v>
    </oc>
    <nc r="S22">
      <f>SUM(S17:S21)</f>
    </nc>
  </rcc>
  <rcc rId="603" sId="2">
    <oc r="T22">
      <v>220.90537679245398</v>
    </oc>
    <nc r="T22">
      <f>SUM(T17:T21)</f>
    </nc>
  </rcc>
  <rcc rId="604" sId="2">
    <oc r="U22">
      <v>72.821507011543233</v>
    </oc>
    <nc r="U22">
      <f>SUM(U17:U21)</f>
    </nc>
  </rcc>
  <rcc rId="605" sId="2" numFmtId="34">
    <oc r="R25">
      <v>0</v>
    </oc>
    <nc r="R25"/>
  </rcc>
  <rcc rId="606" sId="2" numFmtId="34">
    <oc r="S25">
      <v>0</v>
    </oc>
    <nc r="S25"/>
  </rcc>
  <rcc rId="607" sId="2" numFmtId="34">
    <oc r="T25">
      <v>0</v>
    </oc>
    <nc r="T25"/>
  </rcc>
  <rcc rId="608" sId="2">
    <oc r="Q25">
      <v>0.87390601000000245</v>
    </oc>
    <nc r="Q25">
      <f>SUM(Q24)</f>
    </nc>
  </rcc>
  <rcc rId="609" sId="2">
    <oc r="U25">
      <v>0.87390601000000245</v>
    </oc>
    <nc r="U25">
      <f>SUM(U24)</f>
    </nc>
  </rcc>
  <rcc rId="610" sId="2">
    <oc r="Q29">
      <v>78</v>
    </oc>
    <nc r="Q29">
      <f>SUM(Q27:Q28)</f>
    </nc>
  </rcc>
  <rcc rId="611" sId="2">
    <oc r="R29">
      <v>10.073881469200789</v>
    </oc>
    <nc r="R29">
      <f>SUM(R27:R28)</f>
    </nc>
  </rcc>
  <rcc rId="612" sId="2">
    <oc r="S29">
      <v>51.049134940826328</v>
    </oc>
    <nc r="S29">
      <f>SUM(S27:S28)</f>
    </nc>
  </rcc>
  <rcc rId="613" sId="2">
    <oc r="T29">
      <v>8.5885552143017208</v>
    </oc>
    <nc r="T29">
      <f>SUM(T27:T28)</f>
    </nc>
  </rcc>
  <rcc rId="614" sId="2">
    <oc r="U29">
      <v>8.2884283756711614</v>
    </oc>
    <nc r="U29">
      <f>SUM(U27:U28)</f>
    </nc>
  </rcc>
  <rcc rId="615" sId="2" numFmtId="34">
    <oc r="R32">
      <v>19.401599999999998</v>
    </oc>
    <nc r="R32"/>
  </rcc>
  <rcc rId="616" sId="2" numFmtId="34">
    <oc r="S32">
      <v>46.078800000000001</v>
    </oc>
    <nc r="S32"/>
  </rcc>
  <rcc rId="617" sId="2" numFmtId="34">
    <oc r="T32">
      <v>145.512</v>
    </oc>
    <nc r="T32"/>
  </rcc>
  <rcc rId="618" sId="2" numFmtId="34">
    <oc r="U32">
      <v>31.527600000000007</v>
    </oc>
    <nc r="U32"/>
  </rcc>
  <rcc rId="619" sId="2" odxf="1" dxf="1" numFmtId="34">
    <oc r="Q32">
      <v>242.52</v>
    </oc>
    <nc r="Q32">
      <f>SUM(R32:U32)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20" sId="2" odxf="1" dxf="1" numFmtId="34">
    <oc r="Q33">
      <v>146.31</v>
    </oc>
    <nc r="Q33">
      <f>SUM(R33:U33)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21" sId="2" numFmtId="34">
    <oc r="S33">
      <v>28.205500000000001</v>
    </oc>
    <nc r="S33"/>
  </rcc>
  <rcc rId="622" sId="2" numFmtId="34">
    <oc r="T33">
      <v>89.07</v>
    </oc>
    <nc r="T33"/>
  </rcc>
  <rcc rId="623" sId="2" numFmtId="34">
    <oc r="U33">
      <v>19.298500000000018</v>
    </oc>
    <nc r="U33"/>
  </rcc>
  <rcc rId="624" sId="2" numFmtId="34">
    <oc r="R33">
      <v>9.7359999999999989</v>
    </oc>
    <nc r="R33">
      <f>'I-ЦЗ'!V33</f>
    </nc>
  </rcc>
  <rcc rId="625" sId="2" numFmtId="34">
    <oc r="R31">
      <v>29.137599999999999</v>
    </oc>
    <nc r="R31">
      <f>SUM(R32:R33)</f>
    </nc>
  </rcc>
  <rcc rId="626" sId="2" numFmtId="34">
    <oc r="S31">
      <v>74.284300000000002</v>
    </oc>
    <nc r="S31">
      <f>SUM(S32:S33)</f>
    </nc>
  </rcc>
  <rcc rId="627" sId="2" odxf="1" dxf="1" numFmtId="34">
    <oc r="T31">
      <v>234.58199999999999</v>
    </oc>
    <nc r="T31">
      <f>SUM(T32:T33)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628" sId="2" odxf="1" dxf="1" numFmtId="34">
    <oc r="U31">
      <v>50.826100000000025</v>
    </oc>
    <nc r="U31">
      <f>SUM(U32:U33)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629" sId="2" numFmtId="34">
    <oc r="Q31">
      <v>388.83000000000004</v>
    </oc>
    <nc r="Q31">
      <f>SUM(Q32:Q33)</f>
    </nc>
  </rcc>
  <rcc rId="630" sId="2" numFmtId="4">
    <oc r="R38">
      <v>8.8015586400000014</v>
    </oc>
    <nc r="R38"/>
  </rcc>
  <rcc rId="631" sId="2" numFmtId="4">
    <oc r="S38">
      <v>30.055258239999997</v>
    </oc>
    <nc r="S38"/>
  </rcc>
  <rcc rId="632" sId="2" numFmtId="4">
    <oc r="T38">
      <v>7.7846331600000003</v>
    </oc>
    <nc r="T38"/>
  </rcc>
  <rcc rId="633" sId="2" numFmtId="34">
    <oc r="U38">
      <v>5.3585499599999995</v>
    </oc>
    <nc r="U38"/>
  </rcc>
  <rcc rId="634" sId="2" numFmtId="4">
    <oc r="R39">
      <v>14.057804369999999</v>
    </oc>
    <nc r="R39"/>
  </rcc>
  <rcc rId="635" sId="2" numFmtId="4">
    <oc r="S39">
      <v>44.978887690000001</v>
    </oc>
    <nc r="S39"/>
  </rcc>
  <rcc rId="636" sId="2" numFmtId="4">
    <oc r="T39">
      <v>12.718843400000001</v>
    </oc>
    <nc r="T39"/>
  </rcc>
  <rcc rId="637" sId="2" numFmtId="34">
    <oc r="U39">
      <v>8.2444645399999992</v>
    </oc>
    <nc r="U39"/>
  </rcc>
  <rcc rId="638" sId="2" numFmtId="4">
    <oc r="R40">
      <v>2.8670251499999999</v>
    </oc>
    <nc r="R40"/>
  </rcc>
  <rcc rId="639" sId="2" numFmtId="4">
    <oc r="S40">
      <v>10.9354467</v>
    </oc>
    <nc r="S40"/>
  </rcc>
  <rcc rId="640" sId="2" numFmtId="4">
    <oc r="T40">
      <v>2.4592533599999999</v>
    </oc>
    <nc r="T40"/>
  </rcc>
  <rcc rId="641" sId="2" numFmtId="34">
    <oc r="U40">
      <v>1.8382747900000016</v>
    </oc>
    <nc r="U40"/>
  </rcc>
  <rcc rId="642" sId="2" numFmtId="34">
    <oc r="Q38">
      <v>52</v>
    </oc>
    <nc r="Q38">
      <f>SUM(R38:U38)</f>
    </nc>
  </rcc>
  <rcc rId="643" sId="2" numFmtId="34">
    <oc r="Q39">
      <v>80</v>
    </oc>
    <nc r="Q39">
      <f>SUM(R39:U39)</f>
    </nc>
  </rcc>
  <rcc rId="644" sId="2" numFmtId="34">
    <oc r="Q40">
      <v>18.100000000000001</v>
    </oc>
    <nc r="Q40">
      <f>SUM(R40:U40)</f>
    </nc>
  </rcc>
  <rcc rId="645" sId="2">
    <oc r="Q41">
      <v>150.1</v>
    </oc>
    <nc r="Q41">
      <f>SUM(Q38:Q40)</f>
    </nc>
  </rcc>
  <rcc rId="646" sId="2">
    <oc r="R41">
      <v>25.726388160000003</v>
    </oc>
    <nc r="R41">
      <f>SUM(R38:R40)</f>
    </nc>
  </rcc>
  <rcc rId="647" sId="2">
    <oc r="S41">
      <v>85.969592629999994</v>
    </oc>
    <nc r="S41">
      <f>SUM(S38:S40)</f>
    </nc>
  </rcc>
  <rcc rId="648" sId="2">
    <oc r="T41">
      <v>22.962729920000001</v>
    </oc>
    <nc r="T41">
      <f>SUM(T38:T40)</f>
    </nc>
  </rcc>
  <rcc rId="649" sId="2">
    <oc r="U41">
      <v>15.44128929</v>
    </oc>
    <nc r="U41">
      <f>SUM(U38:U40)</f>
    </nc>
  </rcc>
  <rcc rId="650" sId="2" odxf="1" dxf="1">
    <nc r="V41">
      <f>SUM(V38:V40)</f>
    </nc>
    <odxf>
      <font>
        <b val="0"/>
        <sz val="10"/>
        <color auto="1"/>
        <name val="Times New Roman"/>
        <scheme val="none"/>
      </font>
      <numFmt numFmtId="0" formatCode="General"/>
    </odxf>
    <ndxf>
      <font>
        <b/>
        <sz val="10"/>
        <color auto="1"/>
        <name val="Times New Roman"/>
        <scheme val="none"/>
      </font>
      <numFmt numFmtId="35" formatCode="_-* #,##0.00_р_._-;\-* #,##0.00_р_._-;_-* &quot;-&quot;??_р_._-;_-@_-"/>
    </ndxf>
  </rcc>
  <rcc rId="651" sId="2" odxf="1" dxf="1">
    <nc r="W41">
      <f>SUM(W38:W40)</f>
    </nc>
    <odxf>
      <font>
        <b val="0"/>
        <sz val="10"/>
        <color auto="1"/>
        <name val="Times New Roman"/>
        <scheme val="none"/>
      </font>
      <numFmt numFmtId="0" formatCode="General"/>
    </odxf>
    <ndxf>
      <font>
        <b/>
        <sz val="10"/>
        <color auto="1"/>
        <name val="Times New Roman"/>
        <scheme val="none"/>
      </font>
      <numFmt numFmtId="35" formatCode="_-* #,##0.00_р_._-;\-* #,##0.00_р_._-;_-* &quot;-&quot;??_р_._-;_-@_-"/>
    </ndxf>
  </rcc>
  <rcc rId="652" sId="2" odxf="1" dxf="1">
    <nc r="X41">
      <f>SUM(X38:X40)</f>
    </nc>
    <odxf>
      <font>
        <b val="0"/>
        <sz val="10"/>
        <color auto="1"/>
        <name val="Times New Roman"/>
        <scheme val="none"/>
      </font>
      <numFmt numFmtId="0" formatCode="General"/>
    </odxf>
    <ndxf>
      <font>
        <b/>
        <sz val="10"/>
        <color auto="1"/>
        <name val="Times New Roman"/>
        <scheme val="none"/>
      </font>
      <numFmt numFmtId="35" formatCode="_-* #,##0.00_р_._-;\-* #,##0.00_р_._-;_-* &quot;-&quot;??_р_._-;_-@_-"/>
    </ndxf>
  </rcc>
  <rcc rId="653" sId="2" odxf="1" dxf="1">
    <nc r="Y41">
      <f>SUM(Y38:Y40)</f>
    </nc>
    <odxf>
      <font>
        <b val="0"/>
        <sz val="10"/>
        <color auto="1"/>
        <name val="Times New Roman"/>
        <scheme val="none"/>
      </font>
      <numFmt numFmtId="0" formatCode="General"/>
    </odxf>
    <ndxf>
      <font>
        <b/>
        <sz val="10"/>
        <color auto="1"/>
        <name val="Times New Roman"/>
        <scheme val="none"/>
      </font>
      <numFmt numFmtId="35" formatCode="_-* #,##0.00_р_._-;\-* #,##0.00_р_._-;_-* &quot;-&quot;??_р_._-;_-@_-"/>
    </ndxf>
  </rcc>
  <rcc rId="654" sId="2">
    <oc r="U43">
      <v>17.237077343693336</v>
    </oc>
    <nc r="U43">
      <f>'I-ЦЗ'!V43-R43-S43-T43</f>
    </nc>
  </rcc>
  <rcc rId="655" sId="2">
    <oc r="S43">
      <v>178.31865318279401</v>
    </oc>
    <nc r="S43">
      <f>178.318653182794*0.6</f>
    </nc>
  </rcc>
  <rcc rId="656" sId="2" odxf="1" dxf="1" numFmtId="34">
    <oc r="Q43">
      <v>201.59911550000001</v>
    </oc>
    <nc r="Q43">
      <f>SUM(R43:U43)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57" sId="2" odxf="1" dxf="1" numFmtId="34">
    <oc r="Q44">
      <v>121.36045196000001</v>
    </oc>
    <nc r="Q44">
      <f>SUM(R44:U44)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58" sId="2" odxf="1" dxf="1" numFmtId="34">
    <oc r="Q45">
      <v>319.16696144000002</v>
    </oc>
    <nc r="Q45">
      <f>SUM(R45:U45)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59" sId="2" odxf="1" dxf="1" numFmtId="34">
    <oc r="Q46">
      <v>172.65</v>
    </oc>
    <nc r="Q46">
      <f>SUM(R46:U46)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0" sId="2" odxf="1" dxf="1" numFmtId="34">
    <oc r="Q47">
      <v>247.15</v>
    </oc>
    <nc r="Q47">
      <f>SUM(R47:U47)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1" sId="2" odxf="1" dxf="1" numFmtId="34">
    <oc r="Q48">
      <v>117.68899999999999</v>
    </oc>
    <nc r="Q48">
      <f>SUM(R48:U48)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2" sId="2" odxf="1" dxf="1" numFmtId="34">
    <oc r="Q49">
      <v>42.844000000000001</v>
    </oc>
    <nc r="Q49">
      <f>SUM(R49:U49)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3" sId="2" odxf="1" dxf="1" numFmtId="34">
    <oc r="Q50">
      <v>40</v>
    </oc>
    <nc r="Q50">
      <f>SUM(R50:U50)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4" sId="2" odxf="1" dxf="1" numFmtId="34">
    <oc r="Q51">
      <v>81</v>
    </oc>
    <nc r="Q51">
      <f>SUM(R51:U51)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5" sId="2" odxf="1" dxf="1" numFmtId="34">
    <oc r="Q52">
      <v>55</v>
    </oc>
    <nc r="Q52">
      <f>SUM(R52:U52)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6" sId="2" odxf="1" dxf="1" numFmtId="34">
    <oc r="Q53">
      <v>28.5</v>
    </oc>
    <nc r="Q53">
      <f>SUM(R53:U53)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667" sId="2" numFmtId="34">
    <oc r="U44">
      <v>6.3077579676770839</v>
    </oc>
    <nc r="U44">
      <f>'I-ЦЗ'!V44-R44-S44-T44</f>
    </nc>
  </rcc>
  <rcc rId="668" sId="2" numFmtId="34">
    <oc r="U46">
      <v>18.727296688801847</v>
    </oc>
    <nc r="U46">
      <f>'I-ЦЗ'!V46-R46-S46-T46</f>
    </nc>
  </rcc>
  <rcc rId="669" sId="2" numFmtId="34">
    <oc r="U47">
      <v>24.530958081271997</v>
    </oc>
    <nc r="U47">
      <f>'I-ЦЗ'!V47-R47-S47-T47</f>
    </nc>
  </rcc>
  <rcc rId="670" sId="2" numFmtId="34">
    <oc r="U48">
      <v>16.044027140287319</v>
    </oc>
    <nc r="U48">
      <f>'I-ЦЗ'!V48-R48-S48-T48</f>
    </nc>
  </rcc>
  <rcc rId="671" sId="2" numFmtId="34">
    <oc r="U49">
      <v>6.5852528411977085</v>
    </oc>
    <nc r="U49">
      <f>'I-ЦЗ'!V49-R49-S49-T49</f>
    </nc>
  </rcc>
  <rcc rId="672" sId="2" numFmtId="34">
    <oc r="U50">
      <v>5.1638280376686643</v>
    </oc>
    <nc r="U50">
      <f>'I-ЦЗ'!V50-R50-S50-T50</f>
    </nc>
  </rcc>
  <rcc rId="673" sId="2" numFmtId="34">
    <oc r="U51">
      <v>8.5264422195435792</v>
    </oc>
    <nc r="U51">
      <f>'I-ЦЗ'!V51-R51-S51-T51</f>
    </nc>
  </rcc>
  <rcc rId="674" sId="2" odxf="1" dxf="1" numFmtId="34">
    <oc r="U52">
      <v>7.1482061399999992</v>
    </oc>
    <nc r="U52">
      <f>'I-ЦЗ'!V52-R52-S52-T52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75" sId="2" odxf="1" dxf="1" numFmtId="34">
    <oc r="U53">
      <v>2.7712311600000006</v>
    </oc>
    <nc r="U53">
      <f>'I-ЦЗ'!V53-R53-S53-T53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76" sId="2">
    <oc r="S44">
      <v>106.331499972637</v>
    </oc>
    <nc r="S44">
      <f>106.331499972637*0.6</f>
    </nc>
  </rcc>
  <rcc rId="677" sId="2" numFmtId="34">
    <oc r="R45">
      <v>22.484204495358703</v>
    </oc>
    <nc r="R45"/>
  </rcc>
  <rcc rId="678" sId="2" numFmtId="34">
    <oc r="S45">
      <v>244.02489879889501</v>
    </oc>
    <nc r="S45"/>
  </rcc>
  <rcc rId="679" sId="2" numFmtId="34">
    <oc r="T45">
      <v>15.971182529746599</v>
    </oc>
    <nc r="T45"/>
  </rcc>
  <rcc rId="680" sId="2">
    <oc r="U45">
      <v>36.686675615999704</v>
    </oc>
    <nc r="U45"/>
  </rcc>
  <rcc rId="681" sId="2" numFmtId="34">
    <oc r="S46">
      <v>139.56640849314201</v>
    </oc>
    <nc r="S46">
      <f>139.566408493142*0.6</f>
    </nc>
  </rcc>
  <rcc rId="682" sId="2" numFmtId="34">
    <oc r="S47">
      <v>190.974933937288</v>
    </oc>
    <nc r="S47">
      <f>190.974933937288*0.6</f>
    </nc>
  </rcc>
  <rcc rId="683" sId="2">
    <oc r="S48">
      <v>98.757256014718294</v>
    </oc>
    <nc r="S48">
      <f>98.7572560147183*0.8</f>
    </nc>
  </rcc>
  <rcc rId="684" sId="2" numFmtId="34">
    <oc r="R51">
      <v>9.5376549977714706</v>
    </oc>
    <nc r="R51">
      <f>1105061.2894325/1000000</f>
    </nc>
  </rcc>
  <rcc rId="685" sId="2" numFmtId="34">
    <oc r="S51">
      <v>57.020731283569901</v>
    </oc>
    <nc r="S51">
      <f>6220027.08650555/1000000</f>
    </nc>
  </rcc>
  <rcc rId="686" sId="2" numFmtId="34">
    <oc r="T51">
      <v>5.9151714991150497</v>
    </oc>
    <nc r="T51">
      <f>736746.759112287/1000000</f>
    </nc>
  </rcc>
  <rcc rId="687" sId="2">
    <oc r="S52">
      <v>10.48367958</v>
    </oc>
    <nc r="S52">
      <f>10.48367958*0.2</f>
    </nc>
  </rcc>
  <rcc rId="688" sId="2" numFmtId="34">
    <oc r="S53">
      <v>22.94639866</v>
    </oc>
    <nc r="S53"/>
  </rcc>
  <rcc rId="689" sId="2" numFmtId="34">
    <oc r="T53">
      <v>0.62696817000000005</v>
    </oc>
    <nc r="T53"/>
  </rcc>
  <rcc rId="690" sId="2">
    <oc r="Q54">
      <v>1426.9595289000001</v>
    </oc>
    <nc r="Q54">
      <f>SUM(Q43:Q53)</f>
    </nc>
  </rcc>
  <rcc rId="691" sId="2">
    <oc r="R54">
      <v>75.281307813011836</v>
    </oc>
    <nc r="R54">
      <f>SUM(R43:R53)</f>
    </nc>
  </rcc>
  <rcc rId="692" sId="2">
    <oc r="S54">
      <v>1115.9192660071926</v>
    </oc>
    <nc r="S54">
      <f>SUM(S43:S53)</f>
    </nc>
  </rcc>
  <rcc rId="693" sId="2">
    <oc r="T54">
      <v>86.030201843654339</v>
    </oc>
    <nc r="T54">
      <f>SUM(T43:T53)</f>
    </nc>
  </rcc>
  <rcc rId="694" sId="2">
    <oc r="U54">
      <v>149.72875323614124</v>
    </oc>
    <nc r="U54">
      <f>SUM(U43:U53)</f>
    </nc>
  </rcc>
  <rcc rId="695" sId="2" odxf="1" dxf="1" numFmtId="34">
    <oc r="U56">
      <v>0.5</v>
    </oc>
    <nc r="U56">
      <f>'I-ЦЗ'!V56-R56-S56-T56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96" sId="2" odxf="1" dxf="1" numFmtId="34">
    <oc r="U57">
      <v>1.0148817059999988</v>
    </oc>
    <nc r="U57">
      <f>'I-ЦЗ'!V57-R57-S57-T57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97" sId="2" odxf="1" dxf="1" numFmtId="34">
    <oc r="U58">
      <v>1.2528830074999995</v>
    </oc>
    <nc r="U58">
      <f>'I-ЦЗ'!V58-R58-S58-T58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98" sId="2" odxf="1" dxf="1" numFmtId="34">
    <oc r="U59">
      <v>3.7658614044999794</v>
    </oc>
    <nc r="U59">
      <f>'I-ЦЗ'!V59-R59-S59-T59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699" sId="2" odxf="1" dxf="1" numFmtId="34">
    <oc r="U60">
      <v>4.904435083596149</v>
    </oc>
    <nc r="U60">
      <f>'I-ЦЗ'!V60-R60-S60-T60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00" sId="2" odxf="1" dxf="1" numFmtId="34">
    <oc r="U61">
      <v>2.1696711018920198</v>
    </oc>
    <nc r="U61">
      <f>'I-ЦЗ'!V61-R61-S61-T61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01" sId="2" odxf="1" dxf="1" numFmtId="34">
    <oc r="U62">
      <v>1.5580158159597719</v>
    </oc>
    <nc r="U62">
      <f>'I-ЦЗ'!V62-R62-S62-T62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02" sId="2" odxf="1" dxf="1" numFmtId="34">
    <oc r="Q56">
      <v>0.5</v>
    </oc>
    <nc r="Q56">
      <f>SUM(R56:U56)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03" sId="2" odxf="1" dxf="1" numFmtId="34">
    <oc r="Q57">
      <v>20.299999999999997</v>
    </oc>
    <nc r="Q57">
      <f>SUM(R57:U57)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04" sId="2" odxf="1" dxf="1" numFmtId="34">
    <oc r="Q58">
      <v>25.06</v>
    </oc>
    <nc r="Q58">
      <f>SUM(R58:U58)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05" sId="2" odxf="1" dxf="1" numFmtId="34">
    <oc r="Q59">
      <v>75.319999999999993</v>
    </oc>
    <nc r="Q59">
      <f>SUM(R59:U59)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06" sId="2" odxf="1" dxf="1" numFmtId="34">
    <oc r="Q60">
      <v>45</v>
    </oc>
    <nc r="Q60">
      <f>SUM(R60:U60)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07" sId="2" odxf="1" dxf="1" numFmtId="34">
    <oc r="Q61">
      <v>20.000000000000004</v>
    </oc>
    <nc r="Q61">
      <f>SUM(R61:U61)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08" sId="2" odxf="1" dxf="1" numFmtId="34">
    <oc r="Q62">
      <v>14.000000000000002</v>
    </oc>
    <nc r="Q62">
      <f>SUM(R62:U62)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09" sId="2" numFmtId="34">
    <oc r="R57">
      <v>2.0300124520000002</v>
    </oc>
    <nc r="R57"/>
  </rcc>
  <rcc rId="710" sId="2" numFmtId="34">
    <oc r="S57">
      <v>12.423890842</v>
    </oc>
    <nc r="S57"/>
  </rcc>
  <rcc rId="711" sId="2" numFmtId="34">
    <oc r="T57">
      <v>4.8312150000000003</v>
    </oc>
    <nc r="T57"/>
  </rcc>
  <rcc rId="712" sId="2" numFmtId="34">
    <oc r="R58">
      <v>2.506012315</v>
    </oc>
    <nc r="R58"/>
  </rcc>
  <rcc rId="713" sId="2" numFmtId="34">
    <oc r="S58">
      <v>13.639726417592</v>
    </oc>
    <nc r="S58"/>
  </rcc>
  <rcc rId="714" sId="2" numFmtId="34">
    <oc r="T58">
      <v>7.661378259908</v>
    </oc>
    <nc r="T58"/>
  </rcc>
  <rcc rId="715" sId="2" numFmtId="34">
    <oc r="R59">
      <v>7.5320145890000099</v>
    </oc>
    <nc r="R59"/>
  </rcc>
  <rcc rId="716" sId="2" numFmtId="34">
    <oc r="S59">
      <v>59.1909090065</v>
    </oc>
    <nc r="S59"/>
  </rcc>
  <rcc rId="717" sId="2" numFmtId="34">
    <oc r="T59">
      <v>4.8312150000000003</v>
    </oc>
    <nc r="T59"/>
  </rcc>
  <rcc rId="718" sId="2" numFmtId="34">
    <oc r="S60">
      <v>30.159952222684101</v>
    </oc>
    <nc r="S60">
      <f>30.1599522226841*0.5</f>
    </nc>
  </rcc>
  <rcc rId="719" sId="2" numFmtId="34">
    <oc r="S61">
      <v>11.485258867756501</v>
    </oc>
    <nc r="S61"/>
  </rcc>
  <rcc rId="720" sId="2" numFmtId="34">
    <oc r="T61">
      <v>2.9216731999114702</v>
    </oc>
    <nc r="T61"/>
  </rcc>
  <rcc rId="721" sId="2" numFmtId="34">
    <oc r="R61">
      <v>3.42339683044001</v>
    </oc>
    <nc r="R61">
      <f>'I-ЦЗ'!V61</f>
    </nc>
  </rcc>
  <rcc rId="722" sId="2">
    <oc r="S62">
      <v>11.403306973400399</v>
    </oc>
    <nc r="S62"/>
  </rcc>
  <rcc rId="723" sId="2">
    <oc r="Q63">
      <v>200.17999999999998</v>
    </oc>
    <nc r="Q63">
      <f>SUM(Q56:Q62)</f>
    </nc>
  </rcc>
  <rcc rId="724" sId="2">
    <oc r="R63">
      <v>22.462582895369518</v>
    </oc>
    <nc r="R63">
      <f>SUM(R56:R62)</f>
    </nc>
  </rcc>
  <rcc rId="725" sId="2">
    <oc r="S63">
      <v>138.30304432993299</v>
    </oc>
    <nc r="S63">
      <f>SUM(S56:S62)</f>
    </nc>
  </rcc>
  <rcc rId="726" sId="2">
    <oc r="T63">
      <v>24.24862465524955</v>
    </oc>
    <nc r="T63">
      <f>SUM(T56:T62)</f>
    </nc>
  </rcc>
  <rcc rId="727" sId="2">
    <oc r="U63">
      <v>15.165748119447919</v>
    </oc>
    <nc r="U63">
      <f>SUM(U56:U62)</f>
    </nc>
  </rcc>
  <rcc rId="728" sId="2" numFmtId="34">
    <oc r="U65">
      <v>1.5995875302152207</v>
    </oc>
    <nc r="U65">
      <f>'I-ЦЗ'!V65-R65-S65-T65</f>
    </nc>
  </rcc>
  <rcc rId="729" sId="2" odxf="1" dxf="1" numFmtId="34">
    <oc r="U66">
      <v>12.745463987400989</v>
    </oc>
    <nc r="U66">
      <f>'I-ЦЗ'!V66-R66-S66-T66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0" sId="2" numFmtId="34">
    <oc r="U67">
      <v>87.068426363512117</v>
    </oc>
    <nc r="U67">
      <f>'I-ЦЗ'!V67-R67-S67-T67</f>
    </nc>
  </rcc>
  <rcc rId="731" sId="2" numFmtId="34">
    <oc r="U68">
      <v>13.855214525039486</v>
    </oc>
    <nc r="U68">
      <f>'I-ЦЗ'!V68-R68-S68-T68</f>
    </nc>
  </rcc>
  <rcc rId="732" sId="2" numFmtId="34">
    <oc r="U69">
      <v>11.705732854725998</v>
    </oc>
    <nc r="U69">
      <f>'I-ЦЗ'!V69-R69-S69-T69</f>
    </nc>
  </rcc>
  <rcc rId="733" sId="2" odxf="1" dxf="1" numFmtId="34">
    <oc r="U70">
      <v>21.45564826788814</v>
    </oc>
    <nc r="U70">
      <f>'I-ЦЗ'!V70-R70-S70-T70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4" sId="2" odxf="1" dxf="1" numFmtId="34">
    <oc r="U71">
      <v>4.0926048800000014</v>
    </oc>
    <nc r="U71">
      <f>'I-ЦЗ'!V71-R71-S71-T71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35" sId="2" numFmtId="34">
    <oc r="U72">
      <v>12.397272379371948</v>
    </oc>
    <nc r="U72">
      <f>'I-ЦЗ'!V72-R72-S72-T72</f>
    </nc>
  </rcc>
  <rcc rId="736" sId="2" numFmtId="34">
    <oc r="U73">
      <v>1.0096137701545109</v>
    </oc>
    <nc r="U73">
      <f>'I-ЦЗ'!V73-R73-S73-T73</f>
    </nc>
  </rcc>
  <rcc rId="737" sId="2" numFmtId="34">
    <oc r="U74">
      <v>19.692360705446564</v>
    </oc>
    <nc r="U74">
      <f>'I-ЦЗ'!V74-R74-S74-T74</f>
    </nc>
  </rcc>
  <rcc rId="738" sId="2" numFmtId="34">
    <oc r="U75">
      <v>17.358236185028506</v>
    </oc>
    <nc r="U75">
      <f>'I-ЦЗ'!V75-R75-S75-T75</f>
    </nc>
  </rcc>
  <rcc rId="739" sId="2" numFmtId="34">
    <oc r="U76">
      <v>20.856465546875</v>
    </oc>
    <nc r="U76">
      <f>'I-ЦЗ'!V76-R76-S76-T76</f>
    </nc>
  </rcc>
  <rcc rId="740" sId="2" numFmtId="34">
    <oc r="U77">
      <v>7.2290000000000134</v>
    </oc>
    <nc r="U77">
      <f>'I-ЦЗ'!V77-R77-S77-T77</f>
    </nc>
  </rcc>
  <rcc rId="741" sId="2" numFmtId="34">
    <oc r="U78">
      <v>33.676733461758971</v>
    </oc>
    <nc r="U78">
      <f>'I-ЦЗ'!V78-R78-S78-T78</f>
    </nc>
  </rcc>
  <rcc rId="742" sId="2" numFmtId="34">
    <oc r="U79">
      <v>1.9999999999999574E-2</v>
    </oc>
    <nc r="U79">
      <f>'I-ЦЗ'!V79-R79-S79-T79</f>
    </nc>
  </rcc>
  <rcc rId="743" sId="2" numFmtId="34">
    <oc r="U80">
      <v>3.9601807181419786</v>
    </oc>
    <nc r="U80">
      <f>'I-ЦЗ'!V80-R80-S80-T80</f>
    </nc>
  </rcc>
  <rcc rId="744" sId="2" numFmtId="34">
    <oc r="U81">
      <v>11.706992507624165</v>
    </oc>
    <nc r="U81">
      <f>'I-ЦЗ'!V81-R81-S81-T81</f>
    </nc>
  </rcc>
  <rcc rId="745" sId="2" numFmtId="34">
    <oc r="U82">
      <v>2.2474030900105482</v>
    </oc>
    <nc r="U82">
      <f>'I-ЦЗ'!V82-R82-S82-T82</f>
    </nc>
  </rcc>
  <rcc rId="746" sId="2" numFmtId="34">
    <oc r="U83">
      <v>14.033222863678064</v>
    </oc>
    <nc r="U83">
      <f>'I-ЦЗ'!V83-R83-S83-T83</f>
    </nc>
  </rcc>
  <rcc rId="747" sId="2" odxf="1" dxf="1" numFmtId="34">
    <oc r="U84">
      <v>0.61176020999999992</v>
    </oc>
    <nc r="U84">
      <f>'I-ЦЗ'!V84-R84-S84-T84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748" sId="2" odxf="1" dxf="1" numFmtId="34">
    <oc r="Q65">
      <v>27.6</v>
    </oc>
    <nc r="Q65">
      <f>SUM(R65:U65)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49" sId="2" odxf="1" dxf="1" numFmtId="34">
    <oc r="Q66">
      <v>14.6</v>
    </oc>
    <nc r="Q66">
      <f>SUM(R66:U66)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0" sId="2" odxf="1" dxf="1" numFmtId="34">
    <oc r="Q67">
      <v>592.61</v>
    </oc>
    <nc r="Q67">
      <f>SUM(R67:U67)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1" sId="2" odxf="1" dxf="1" numFmtId="34">
    <oc r="Q68">
      <v>51.2</v>
    </oc>
    <nc r="Q68">
      <f>SUM(R68:U68)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2" sId="2" odxf="1" dxf="1" numFmtId="34">
    <oc r="Q69">
      <v>61.352784150566038</v>
    </oc>
    <nc r="Q69">
      <f>SUM(R69:U69)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3" sId="2" odxf="1" dxf="1" numFmtId="34">
    <oc r="Q70">
      <v>165</v>
    </oc>
    <nc r="Q70">
      <f>SUM(R70:U70)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4" sId="2" odxf="1" dxf="1" numFmtId="34">
    <oc r="Q71">
      <v>29.269999999999996</v>
    </oc>
    <nc r="Q71">
      <f>SUM(R71:U71)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5" sId="2" odxf="1" dxf="1" numFmtId="34">
    <oc r="Q72">
      <v>154.30000000000001</v>
    </oc>
    <nc r="Q72">
      <f>SUM(R72:U72)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6" sId="2" odxf="1" dxf="1" numFmtId="34">
    <oc r="Q73">
      <v>9.160000010000001</v>
    </oc>
    <nc r="Q73">
      <f>SUM(R73:U73)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7" sId="2" numFmtId="34">
    <oc r="Q74">
      <v>188.8</v>
    </oc>
    <nc r="Q74">
      <f>SUM(R74:U74)</f>
    </nc>
  </rcc>
  <rcc rId="758" sId="2" odxf="1" dxf="1" numFmtId="34">
    <oc r="Q75">
      <v>164.32300000000001</v>
    </oc>
    <nc r="Q75">
      <f>SUM(R75:U75)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59" sId="2" odxf="1" dxf="1" numFmtId="34">
    <oc r="Q76">
      <v>193.78789159999999</v>
    </oc>
    <nc r="Q76">
      <f>SUM(R76:U76)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0" sId="2" odxf="1" dxf="1" numFmtId="34">
    <oc r="Q77">
      <v>134.71750000000003</v>
    </oc>
    <nc r="Q77">
      <f>SUM(R77:U77)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1" sId="2" odxf="1" dxf="1" numFmtId="34">
    <oc r="Q78">
      <v>344.75767727175901</v>
    </oc>
    <nc r="Q78">
      <f>SUM(R78:U78)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2" sId="2" odxf="1" dxf="1" numFmtId="34">
    <oc r="Q79">
      <v>1.9999999999999574E-2</v>
    </oc>
    <nc r="Q79">
      <f>SUM(R79:U79)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3" sId="2" odxf="1" dxf="1" numFmtId="34">
    <oc r="Q80">
      <v>39.999999999999993</v>
    </oc>
    <nc r="Q80">
      <f>SUM(R80:U80)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4" sId="2" odxf="1" dxf="1" numFmtId="34">
    <oc r="Q81">
      <v>112</v>
    </oc>
    <nc r="Q81">
      <f>SUM(R81:U81)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5" sId="2" odxf="1" dxf="1" numFmtId="34">
    <oc r="Q82">
      <v>23</v>
    </oc>
    <nc r="Q82">
      <f>SUM(R82:U82)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6" sId="2" odxf="1" dxf="1" numFmtId="34">
    <oc r="Q83">
      <v>128</v>
    </oc>
    <nc r="Q83">
      <f>SUM(R83:U83)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7" sId="2" odxf="1" dxf="1" numFmtId="34">
    <oc r="Q84">
      <v>5.9119999999999999</v>
    </oc>
    <nc r="Q84">
      <f>SUM(R84:U84)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768" sId="2" numFmtId="34">
    <oc r="R66">
      <v>0.38120712388162992</v>
    </oc>
    <nc r="R66"/>
  </rcc>
  <rcc rId="769" sId="2" numFmtId="34">
    <oc r="S66">
      <v>1.39806748125194</v>
    </oc>
    <nc r="S66"/>
  </rcc>
  <rcc rId="770" sId="2" numFmtId="34">
    <oc r="T66">
      <v>7.5261407465440605E-2</v>
    </oc>
    <nc r="T66"/>
  </rcc>
  <rcc rId="771" sId="2" numFmtId="34">
    <oc r="R67">
      <v>14.618613315652404</v>
    </oc>
    <nc r="R67"/>
  </rcc>
  <rcc rId="772" sId="2" numFmtId="34">
    <oc r="S67">
      <v>446.645395241519</v>
    </oc>
    <nc r="S67"/>
  </rcc>
  <rcc rId="773" sId="2" numFmtId="34">
    <oc r="T67">
      <v>44.277565079316496</v>
    </oc>
    <nc r="T67"/>
  </rcc>
  <rcc rId="774" sId="2">
    <oc r="S70">
      <v>143.54250816211186</v>
    </oc>
    <nc r="S70">
      <f>143.542508162112*0.5</f>
    </nc>
  </rcc>
  <rcc rId="775" sId="2" numFmtId="34">
    <oc r="S71">
      <v>24.609280089999999</v>
    </oc>
    <nc r="S71">
      <f>24.60928009*0.8</f>
    </nc>
  </rcc>
  <rcc rId="776" sId="2">
    <oc r="S72">
      <v>135.15143598186299</v>
    </oc>
    <nc r="S72">
      <f>135.151435981863*0.7</f>
    </nc>
  </rcc>
  <rcc rId="777" sId="2" numFmtId="34">
    <oc r="S73">
      <v>6.6401207847965598</v>
    </oc>
    <nc r="S73"/>
  </rcc>
  <rcc rId="778" sId="2">
    <oc r="S74">
      <v>149.98609441351701</v>
    </oc>
    <nc r="S74">
      <f>149.986094413517*0.8</f>
    </nc>
  </rcc>
  <rcc rId="779" sId="2" numFmtId="34">
    <oc r="S76">
      <v>79.735375453125002</v>
    </oc>
    <nc r="S76"/>
  </rcc>
  <rcc rId="780" sId="2" numFmtId="34">
    <oc r="T76">
      <v>79.408158999999998</v>
    </oc>
    <nc r="T76"/>
  </rcc>
  <rcc rId="781" sId="2" numFmtId="34">
    <oc r="S77">
      <v>72.967043404400002</v>
    </oc>
    <nc r="S77"/>
  </rcc>
  <rcc rId="782" sId="2" numFmtId="34">
    <oc r="T77">
      <v>49.925956595599999</v>
    </oc>
    <nc r="T77"/>
  </rcc>
  <rcc rId="783" sId="2" numFmtId="34">
    <oc r="R77">
      <v>4.5954999999999995</v>
    </oc>
    <nc r="R77">
      <f>'I-ЦЗ'!V77</f>
    </nc>
  </rcc>
  <rcc rId="784" sId="2">
    <oc r="S78">
      <v>241.57764037000001</v>
    </oc>
    <nc r="S78">
      <f>241.57764037*0.05</f>
    </nc>
  </rcc>
  <rcc rId="785" sId="2" numFmtId="34">
    <oc r="R80">
      <v>4.3785084674891905</v>
    </oc>
    <nc r="R80"/>
  </rcc>
  <rcc rId="786" sId="2" numFmtId="34">
    <oc r="S80">
      <v>28.919451929753901</v>
    </oc>
    <nc r="S80"/>
  </rcc>
  <rcc rId="787" sId="2" numFmtId="34">
    <oc r="T80">
      <v>2.7418588846149299</v>
    </oc>
    <nc r="T80"/>
  </rcc>
  <rcc rId="788" sId="2" numFmtId="34">
    <oc r="R81">
      <v>8.7174653713275312</v>
    </oc>
    <nc r="R81"/>
  </rcc>
  <rcc rId="789" sId="2" numFmtId="34">
    <oc r="S81">
      <v>89.716913399426701</v>
    </oc>
    <nc r="S81"/>
  </rcc>
  <rcc rId="790" sId="2" numFmtId="34">
    <oc r="T81">
      <v>1.8586287216216</v>
    </oc>
    <nc r="T81"/>
  </rcc>
  <rcc rId="791" sId="2" numFmtId="34">
    <oc r="S82">
      <v>18.0084767836304</v>
    </oc>
    <nc r="S82">
      <f>18.0084767836304*0.9</f>
    </nc>
  </rcc>
  <rcc rId="792" sId="2">
    <oc r="S83">
      <v>98.3804115785275</v>
    </oc>
    <nc r="S83">
      <f>98.3804115785275*0.8</f>
    </nc>
  </rcc>
  <rcc rId="793" sId="2">
    <oc r="S84">
      <v>3.0499656499999999</v>
    </oc>
    <nc r="S84">
      <f>3.04996565*0.5</f>
    </nc>
  </rcc>
  <rcc rId="794" sId="2">
    <oc r="Q85">
      <v>2440.4108530323247</v>
    </oc>
    <nc r="Q85">
      <f>SUM(Q65:Q84)</f>
    </nc>
  </rcc>
  <rcc rId="795" sId="2">
    <oc r="R85">
      <v>132.1085755197123</v>
    </oc>
    <nc r="R85">
      <f>SUM(R65:R84)</f>
    </nc>
  </rcc>
  <rcc rId="796" sId="2">
    <oc r="S85">
      <v>1769.4422365262976</v>
    </oc>
    <nc r="S85">
      <f>SUM(S65:S84)</f>
    </nc>
  </rcc>
  <rcc rId="797" sId="2">
    <oc r="T85">
      <v>241.53812113944272</v>
    </oc>
    <nc r="T85">
      <f>SUM(T65:T84)</f>
    </nc>
  </rcc>
  <rcc rId="798" sId="2">
    <oc r="U85">
      <v>297.32191984687228</v>
    </oc>
    <nc r="U85">
      <f>SUM(U65:U84)</f>
    </nc>
  </rcc>
  <rcc rId="799" sId="2" numFmtId="34">
    <oc r="U87">
      <v>25.045389650567408</v>
    </oc>
    <nc r="U87">
      <f>'I-ЦЗ'!V87-R87-S87-T87</f>
    </nc>
  </rcc>
  <rcc rId="800" sId="2" numFmtId="34">
    <oc r="U88">
      <v>5.2564999999999626</v>
    </oc>
    <nc r="U88">
      <f>'I-ЦЗ'!V88-R88-S88-T88</f>
    </nc>
  </rcc>
  <rcc rId="801" sId="2" numFmtId="34">
    <oc r="U89">
      <v>5.8102794717341757</v>
    </oc>
    <nc r="U89">
      <f>'I-ЦЗ'!V89-R89-S89-T89</f>
    </nc>
  </rcc>
  <rcc rId="802" sId="2" numFmtId="34">
    <oc r="U90">
      <v>0.29249999999999954</v>
    </oc>
    <nc r="U90">
      <f>'I-ЦЗ'!V90-R90-S90-T90</f>
    </nc>
  </rcc>
  <rcc rId="803" sId="2" numFmtId="34">
    <oc r="U91">
      <v>3</v>
    </oc>
    <nc r="U91">
      <f>'I-ЦЗ'!V91-R91-S91-T91</f>
    </nc>
  </rcc>
  <rcc rId="804" sId="2" numFmtId="34">
    <oc r="U92">
      <v>0.95591313376073439</v>
    </oc>
    <nc r="U92">
      <f>'I-ЦЗ'!V92-R92-S92-T92</f>
    </nc>
  </rcc>
  <rcc rId="805" sId="2" odxf="1" dxf="1" numFmtId="34">
    <oc r="Q87">
      <v>339.39</v>
    </oc>
    <nc r="Q87">
      <f>SUM(R87:U87)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06" sId="2" odxf="1" dxf="1" numFmtId="34">
    <oc r="Q88">
      <v>105.13</v>
    </oc>
    <nc r="Q88">
      <f>SUM(R88:U88)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07" sId="2" odxf="1" dxf="1" numFmtId="34">
    <oc r="Q89">
      <v>45.2</v>
    </oc>
    <nc r="Q89">
      <f>SUM(R89:U89)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08" sId="2" odxf="1" dxf="1" numFmtId="34">
    <oc r="Q90">
      <v>5.85</v>
    </oc>
    <nc r="Q90">
      <f>SUM(R90:U90)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09" sId="2" odxf="1" dxf="1" numFmtId="34">
    <oc r="Q91">
      <v>56</v>
    </oc>
    <nc r="Q91">
      <f>SUM(R91:U91)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10" sId="2" odxf="1" dxf="1" numFmtId="34">
    <oc r="Q92">
      <v>9</v>
    </oc>
    <nc r="Q92">
      <f>SUM(R92:U92)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11" sId="2">
    <oc r="S87">
      <v>299.15374963235996</v>
    </oc>
    <nc r="S87">
      <f>299.15374963236*0.12</f>
    </nc>
  </rcc>
  <rcc rId="812" sId="2" numFmtId="34">
    <oc r="R88">
      <v>10.513</v>
    </oc>
    <nc r="R88"/>
  </rcc>
  <rcc rId="813" sId="2" numFmtId="34">
    <oc r="S88">
      <v>84.083064125499988</v>
    </oc>
    <nc r="S88"/>
  </rcc>
  <rcc rId="814" sId="2" numFmtId="34">
    <oc r="T88">
      <v>5.27743587450004</v>
    </oc>
    <nc r="T88"/>
  </rcc>
  <rcc rId="815" sId="2" numFmtId="34">
    <oc r="R90">
      <v>0.58499999999999996</v>
    </oc>
    <nc r="R90"/>
  </rcc>
  <rcc rId="816" sId="2" numFmtId="34">
    <oc r="S90">
      <v>4.9725000000000001</v>
    </oc>
    <nc r="S90"/>
  </rcc>
  <rcc rId="817" sId="2" numFmtId="34">
    <oc r="T90">
      <v>0</v>
    </oc>
    <nc r="T90"/>
  </rcc>
  <rcc rId="818" sId="2" numFmtId="34">
    <oc r="S89">
      <v>35.809329950092099</v>
    </oc>
    <nc r="S89"/>
  </rcc>
  <rcc rId="819" sId="2" numFmtId="34">
    <oc r="T89">
      <v>0.42159772245914795</v>
    </oc>
    <nc r="T89"/>
  </rcc>
  <rcc rId="820" sId="2" numFmtId="34">
    <oc r="R89">
      <v>3.1587928557145801</v>
    </oc>
    <nc r="R89">
      <f>'I-ЦЗ'!V89</f>
    </nc>
  </rcc>
  <rcc rId="821" sId="2">
    <oc r="S91">
      <v>46.9103826001</v>
    </oc>
    <nc r="S91">
      <f>46.9103826001*0.05</f>
    </nc>
  </rcc>
  <rcc rId="822" sId="2">
    <oc r="S92">
      <v>6.4372375840149196</v>
    </oc>
    <nc r="S92">
      <f>6.43723758401492*0.4</f>
    </nc>
  </rcc>
  <rcc rId="823" sId="2">
    <oc r="Q93">
      <v>560.56999999999994</v>
    </oc>
    <nc r="Q93">
      <f>SUM(Q87:Q92)</f>
    </nc>
  </rcc>
  <rcc rId="824" sId="2">
    <oc r="R93">
      <v>20.89844940074396</v>
    </oc>
    <nc r="R93">
      <f>SUM(R87:R92)</f>
    </nc>
  </rcc>
  <rcc rId="825" sId="2">
    <oc r="S93">
      <v>477.36626389206697</v>
    </oc>
    <nc r="S93">
      <f>SUM(S87:S92)</f>
    </nc>
  </rcc>
  <rcc rId="826" sId="2">
    <oc r="T93">
      <v>21.944704451126753</v>
    </oc>
    <nc r="T93">
      <f>SUM(T87:T92)</f>
    </nc>
  </rcc>
  <rcc rId="827" sId="2">
    <oc r="U93">
      <v>40.360582256062273</v>
    </oc>
    <nc r="U93">
      <f>SUM(U87:U92)</f>
    </nc>
  </rcc>
  <rcc rId="828" sId="2" numFmtId="34">
    <oc r="U95">
      <v>14.895694778375104</v>
    </oc>
    <nc r="U95">
      <f>'I-ЦЗ'!V95-R95-S95-T95</f>
    </nc>
  </rcc>
  <rcc rId="829" sId="2" numFmtId="34">
    <oc r="U96">
      <v>4.0928180895649549</v>
    </oc>
    <nc r="U96">
      <f>'I-ЦЗ'!V96-R96-S96-T96</f>
    </nc>
  </rcc>
  <rcc rId="830" sId="2" numFmtId="34">
    <oc r="U97">
      <v>24.337148396253056</v>
    </oc>
    <nc r="U97">
      <f>'I-ЦЗ'!V97-R97-S97-T97</f>
    </nc>
  </rcc>
  <rcc rId="831" sId="2" odxf="1" dxf="1" numFmtId="34">
    <oc r="Q95">
      <v>149.5</v>
    </oc>
    <nc r="Q95">
      <f>SUM(R95:U95)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32" sId="2" odxf="1" dxf="1" numFmtId="34">
    <oc r="Q96">
      <v>41.49</v>
    </oc>
    <nc r="Q96">
      <f>SUM(R96:U96)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33" sId="2" odxf="1" dxf="1" numFmtId="34">
    <oc r="Q97">
      <v>207.27999999999997</v>
    </oc>
    <nc r="Q97">
      <f>SUM(R97:U97)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34" sId="2">
    <oc r="S95">
      <v>126.02100246826801</v>
    </oc>
    <nc r="S95">
      <f>126.021002468268*0.3</f>
    </nc>
  </rcc>
  <rcc rId="835" sId="2" numFmtId="34">
    <oc r="S96">
      <v>32.222283473242399</v>
    </oc>
    <nc r="S96">
      <f>32.2222834732424*0.8</f>
    </nc>
  </rcc>
  <rcc rId="836" sId="2" numFmtId="34">
    <oc r="S97">
      <v>163.789205786704</v>
    </oc>
    <nc r="S97"/>
  </rcc>
  <rcc rId="837" sId="2" numFmtId="34">
    <oc r="T97">
      <v>1.9033706349166399</v>
    </oc>
    <nc r="T97"/>
  </rcc>
  <rcc rId="838" sId="2" numFmtId="34">
    <oc r="R97">
      <v>17.250275182126298</v>
    </oc>
    <nc r="R97">
      <f>'I-ЦЗ'!V97</f>
    </nc>
  </rcc>
  <rcc rId="839" sId="2">
    <oc r="Q98">
      <v>398.27</v>
    </oc>
    <nc r="Q98">
      <f>SUM(Q95:Q97)</f>
    </nc>
  </rcc>
  <rcc rId="840" sId="2">
    <oc r="R98">
      <v>25.239818241229077</v>
    </oc>
    <nc r="R98">
      <f>SUM(R95:R97)</f>
    </nc>
  </rcc>
  <rcc rId="841" sId="2">
    <oc r="S98">
      <v>322.03249172821438</v>
    </oc>
    <nc r="S98">
      <f>SUM(S95:S97)</f>
    </nc>
  </rcc>
  <rcc rId="842" sId="2">
    <oc r="T98">
      <v>7.6720287663633897</v>
    </oc>
    <nc r="T98">
      <f>SUM(T95:T97)</f>
    </nc>
  </rcc>
  <rcc rId="843" sId="2">
    <oc r="U98">
      <v>43.325661264193116</v>
    </oc>
    <nc r="U98">
      <f>SUM(U95:U97)</f>
    </nc>
  </rcc>
  <rcc rId="844" sId="2" odxf="1" dxf="1" numFmtId="34">
    <oc r="U100">
      <v>5.8237475581258025</v>
    </oc>
    <nc r="U100">
      <f>'I-ЦЗ'!V100-R100-S100-T100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45" sId="2" odxf="1" dxf="1" numFmtId="34">
    <oc r="U101">
      <v>2.1765211786661656</v>
    </oc>
    <nc r="U101">
      <f>'I-ЦЗ'!V101-R101-S101-T101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46" sId="2" odxf="1" dxf="1" numFmtId="34">
    <oc r="U102">
      <v>12.138272566283231</v>
    </oc>
    <nc r="U102">
      <f>'I-ЦЗ'!V102-R102-S102-T102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47" sId="2" odxf="1" dxf="1" numFmtId="34">
    <oc r="U103">
      <v>8.8120873257009951</v>
    </oc>
    <nc r="U103">
      <f>'I-ЦЗ'!V103-R103-S103-T103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48" sId="2" odxf="1" dxf="1" numFmtId="34">
    <oc r="U104">
      <v>5.1356825125943368</v>
    </oc>
    <nc r="U104">
      <f>'I-ЦЗ'!V104-R104-S104-T104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49" sId="2" odxf="1" dxf="1" numFmtId="34">
    <oc r="Q100">
      <v>49.1</v>
    </oc>
    <nc r="Q100">
      <f>SUM(R100:U100)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50" sId="2" odxf="1" dxf="1" numFmtId="34">
    <oc r="Q101">
      <v>16.649999999999999</v>
    </oc>
    <nc r="Q101">
      <f>SUM(R101:U101)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51" sId="2" odxf="1" dxf="1" numFmtId="34">
    <oc r="Q102">
      <v>242.84</v>
    </oc>
    <nc r="Q102">
      <f>SUM(R102:U102)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52" sId="2" odxf="1" dxf="1" numFmtId="34">
    <oc r="Q103">
      <v>81</v>
    </oc>
    <nc r="Q103">
      <f>SUM(R103:U103)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53" sId="2" odxf="1" dxf="1" numFmtId="34">
    <oc r="Q104">
      <v>50</v>
    </oc>
    <nc r="Q104">
      <f>SUM(R104:U104)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54" sId="2" numFmtId="34">
    <oc r="S100">
      <v>40.6480324418742</v>
    </oc>
    <nc r="S100">
      <f>40.6480324418742*0.9</f>
    </nc>
  </rcc>
  <rcc rId="855" sId="2" numFmtId="34">
    <oc r="S102">
      <v>195.78258507227298</v>
    </oc>
    <nc r="S102"/>
  </rcc>
  <rcc rId="856" sId="2" numFmtId="34">
    <oc r="T102">
      <v>10.63475</v>
    </oc>
    <nc r="T102"/>
  </rcc>
  <rcc rId="857" sId="2" numFmtId="34">
    <oc r="R102">
      <v>24.2843923614438</v>
    </oc>
    <nc r="R102">
      <f>'I-ЦЗ'!V102</f>
    </nc>
  </rcc>
  <rcc rId="858" sId="2" numFmtId="34">
    <oc r="S103">
      <v>57.1016485594402</v>
    </oc>
    <nc r="S103">
      <f>57.1016485594402*0.3</f>
    </nc>
  </rcc>
  <rcc rId="859" sId="2" numFmtId="34">
    <oc r="S104">
      <v>36.727819283383695</v>
    </oc>
    <nc r="S104"/>
  </rcc>
  <rcc rId="860" sId="2" numFmtId="34">
    <oc r="T104">
      <v>2.8730949996620998</v>
    </oc>
    <nc r="T104"/>
  </rcc>
  <rcc rId="861" sId="2" numFmtId="34">
    <oc r="R104">
      <v>5.2634032043598706</v>
    </oc>
    <nc r="R104">
      <f>'I-ЦЗ'!V104</f>
    </nc>
  </rcc>
  <rcc rId="862" sId="2">
    <oc r="Q105">
      <v>439.59</v>
    </oc>
    <nc r="Q105">
      <f>SUM(Q100:Q104)</f>
    </nc>
  </rcc>
  <rcc rId="863" sId="2">
    <oc r="R105">
      <v>43.34000442905333</v>
    </oc>
    <nc r="R105">
      <f>SUM(R100:R104)</f>
    </nc>
  </rcc>
  <rcc rId="864" sId="2">
    <oc r="S105">
      <v>341.11311490003163</v>
    </oc>
    <nc r="S105">
      <f>SUM(S100:S104)</f>
    </nc>
  </rcc>
  <rcc rId="865" sId="2">
    <oc r="T105">
      <v>21.050569529544475</v>
    </oc>
    <nc r="T105">
      <f>SUM(T100:T104)</f>
    </nc>
  </rcc>
  <rcc rId="866" sId="2">
    <oc r="U105">
      <v>34.08631114137053</v>
    </oc>
    <nc r="U105">
      <f>SUM(U100:U104)</f>
    </nc>
  </rcc>
  <rcc rId="867" sId="2" odxf="1" dxf="1" numFmtId="34">
    <oc r="U107">
      <v>2.1106628963952483</v>
    </oc>
    <nc r="U107">
      <f>'I-ЦЗ'!V107-R107-S107-T107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68" sId="2" odxf="1" dxf="1" numFmtId="34">
    <oc r="U108">
      <v>0.80395958506968057</v>
    </oc>
    <nc r="U108">
      <f>'I-ЦЗ'!V108-R108-S108-T108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69" sId="2" odxf="1" dxf="1" numFmtId="34">
    <oc r="U109">
      <v>3.8028964724094996</v>
    </oc>
    <nc r="U109">
      <f>'I-ЦЗ'!V109-R109-S109-T109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0" sId="2" odxf="1" dxf="1" numFmtId="34">
    <oc r="U110">
      <v>2.4966912246624364</v>
    </oc>
    <nc r="U110">
      <f>'I-ЦЗ'!V110-R110-S110-T110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1" sId="2" odxf="1" dxf="1" numFmtId="34">
    <oc r="U111">
      <v>2.9434146077316687</v>
    </oc>
    <nc r="U111">
      <f>'I-ЦЗ'!V111-R111-S111-T111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2" sId="2" odxf="1" dxf="1" numFmtId="34">
    <oc r="U112">
      <v>13.748764898382271</v>
    </oc>
    <nc r="U112">
      <f>'I-ЦЗ'!V112-R112-S112-T112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3" sId="2" odxf="1" dxf="1" numFmtId="34">
    <oc r="U113">
      <v>49.95220473529475</v>
    </oc>
    <nc r="U113">
      <f>'I-ЦЗ'!V113-R113-S113-T113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4" sId="2" odxf="1" dxf="1" numFmtId="34">
    <oc r="U114">
      <v>7.5448587160146774</v>
    </oc>
    <nc r="U114">
      <f>'I-ЦЗ'!V114-R114-S114-T114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5" sId="2" odxf="1" dxf="1" numFmtId="34">
    <oc r="U115">
      <v>7.7670463593565522</v>
    </oc>
    <nc r="U115">
      <f>'I-ЦЗ'!V115-R115-S115-T115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6" sId="2" odxf="1" dxf="1" numFmtId="34">
    <oc r="U116">
      <v>7.5327774185420324</v>
    </oc>
    <nc r="U116">
      <f>'I-ЦЗ'!V116-R116-S116-T116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7" sId="2" odxf="1" dxf="1" numFmtId="34">
    <oc r="U117">
      <v>7.0978115860050881</v>
    </oc>
    <nc r="U117">
      <f>'I-ЦЗ'!V117-R117-S117-T117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8" sId="2" odxf="1" dxf="1" numFmtId="34">
    <oc r="U118">
      <v>0.49361383647239582</v>
    </oc>
    <nc r="U118">
      <f>'I-ЦЗ'!V118-R118-S118-T118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79" sId="2" odxf="1" dxf="1" numFmtId="34">
    <oc r="U119">
      <v>0.46873897843640966</v>
    </oc>
    <nc r="U119">
      <f>'I-ЦЗ'!V119-R119-S119-T119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0" sId="2" odxf="1" dxf="1" numFmtId="34">
    <oc r="U120">
      <v>2.5139290000000002E-2</v>
    </oc>
    <nc r="U120">
      <f>'I-ЦЗ'!V120-R120-S120-T120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81" sId="2" odxf="1" dxf="1" numFmtId="34">
    <oc r="Q107">
      <v>14.580347262582915</v>
    </oc>
    <nc r="Q107">
      <f>SUM(R107:U107)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82" sId="2" odxf="1" dxf="1" numFmtId="34">
    <oc r="Q108">
      <v>14.796179976306858</v>
    </oc>
    <nc r="Q108">
      <f>SUM(R108:U108)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83" sId="2" odxf="1" dxf="1" numFmtId="34">
    <oc r="Q109">
      <v>26.655784363816551</v>
    </oc>
    <nc r="Q109">
      <f>SUM(R109:U109)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84" sId="2" numFmtId="34">
    <oc r="Q110">
      <v>21.341194303721217</v>
    </oc>
    <nc r="Q110">
      <f>SUM(R110:U110)</f>
    </nc>
  </rcc>
  <rcc rId="885" sId="2" numFmtId="34">
    <oc r="Q111">
      <v>25.36</v>
    </oc>
    <nc r="Q111">
      <f>SUM(R111:U111)</f>
    </nc>
  </rcc>
  <rcc rId="886" sId="2" odxf="1" dxf="1" numFmtId="34">
    <oc r="Q112">
      <v>133.26999999999998</v>
    </oc>
    <nc r="Q112">
      <f>SUM(R112:U112)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87" sId="2" odxf="1" dxf="1" numFmtId="34">
    <oc r="Q113">
      <v>503.32745000000011</v>
    </oc>
    <nc r="Q113">
      <f>SUM(R113:U113)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88" sId="2" odxf="1" dxf="1" numFmtId="34">
    <oc r="Q114">
      <v>71.39</v>
    </oc>
    <nc r="Q114">
      <f>SUM(R114:U114)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89" sId="2" odxf="1" dxf="1" numFmtId="34">
    <oc r="Q115">
      <v>74.13000000000001</v>
    </oc>
    <nc r="Q115">
      <f>SUM(R115:U115)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90" sId="2" odxf="1" dxf="1" numFmtId="34">
    <oc r="Q116">
      <v>76.83005</v>
    </oc>
    <nc r="Q116">
      <f>SUM(R116:U116)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91" sId="2" odxf="1" dxf="1" numFmtId="34">
    <oc r="Q117">
      <v>72</v>
    </oc>
    <nc r="Q117">
      <f>SUM(R117:U117)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92" sId="2" odxf="1" dxf="1" numFmtId="34">
    <oc r="Q118">
      <v>3.2</v>
    </oc>
    <nc r="Q118">
      <f>SUM(R118:U118)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93" sId="2" odxf="1" dxf="1" numFmtId="34">
    <oc r="Q119">
      <v>2.8917273112463975</v>
    </oc>
    <nc r="Q119">
      <f>SUM(R119:U119)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94" sId="2" odxf="1" dxf="1" numFmtId="34">
    <oc r="Q120">
      <v>2.5139290000000002E-2</v>
    </oc>
    <nc r="Q120">
      <f>SUM(R120:U120)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895" sId="2" numFmtId="34">
    <oc r="R113">
      <v>54.209471446221698</v>
    </oc>
    <nc r="R113"/>
  </rcc>
  <rcc rId="896" sId="2" numFmtId="34">
    <oc r="S113">
      <v>366.07973598057197</v>
    </oc>
    <nc r="S113"/>
  </rcc>
  <rcc rId="897" sId="2" numFmtId="34">
    <oc r="T113">
      <v>33.086037837911697</v>
    </oc>
    <nc r="T113"/>
  </rcc>
  <rcc rId="898" sId="2" numFmtId="34">
    <oc r="R114">
      <v>6.4507285267313703</v>
    </oc>
    <nc r="R114"/>
  </rcc>
  <rcc rId="899" sId="2" numFmtId="34">
    <oc r="S114">
      <v>55.021924315228596</v>
    </oc>
    <nc r="S114"/>
  </rcc>
  <rcc rId="900" sId="2" numFmtId="34">
    <oc r="T114">
      <v>2.37248844202536</v>
    </oc>
    <nc r="T114"/>
  </rcc>
  <rcc rId="901" sId="2" numFmtId="34">
    <oc r="R115">
      <v>6.8822006210880797</v>
    </oc>
    <nc r="R115"/>
  </rcc>
  <rcc rId="902" sId="2" numFmtId="34">
    <oc r="S115">
      <v>56.673657501592899</v>
    </oc>
    <nc r="S115"/>
  </rcc>
  <rcc rId="903" sId="2" numFmtId="34">
    <oc r="T115">
      <v>2.8070955179624701</v>
    </oc>
    <nc r="T115"/>
  </rcc>
  <rcc rId="904" sId="2" numFmtId="34">
    <oc r="S112">
      <v>102.313463363325</v>
    </oc>
    <nc r="S112"/>
  </rcc>
  <rcc rId="905" sId="2" numFmtId="34">
    <oc r="T112">
      <v>7.7323718773399204</v>
    </oc>
    <nc r="T112"/>
  </rcc>
  <rcc rId="906" sId="2" numFmtId="34">
    <oc r="R112">
      <v>9.4753998609527983</v>
    </oc>
    <nc r="R112">
      <f>'I-ЦЗ'!V112</f>
    </nc>
  </rcc>
  <rcc rId="907" sId="2" numFmtId="34">
    <oc r="S116">
      <v>58.972980452911301</v>
    </oc>
    <nc r="S116"/>
  </rcc>
  <rcc rId="908" sId="2" numFmtId="34">
    <oc r="T116">
      <v>3.3252633805588303</v>
    </oc>
    <nc r="T116"/>
  </rcc>
  <rcc rId="909" sId="2" numFmtId="34">
    <oc r="R116">
      <v>6.9990287479878299</v>
    </oc>
    <nc r="R116">
      <f>'I-ЦЗ'!V116</f>
    </nc>
  </rcc>
  <rcc rId="910" sId="2">
    <oc r="S117">
      <v>51.385717196599302</v>
    </oc>
    <nc r="S117">
      <f>51.3857171965993*0.25</f>
    </nc>
  </rcc>
  <rcc rId="911" sId="2">
    <oc r="Q121">
      <v>1039.7978725076741</v>
    </oc>
    <nc r="Q121">
      <f>SUM(Q107:Q120)</f>
    </nc>
  </rcc>
  <rcc rId="912" sId="2">
    <oc r="R121">
      <v>102.29405172807888</v>
    </oc>
    <nc r="R121">
      <f>SUM(R107:R120)</f>
    </nc>
  </rcc>
  <rcc rId="913" sId="2">
    <oc r="S121">
      <v>757.04185293022329</v>
    </oc>
    <nc r="S121">
      <f>SUM(S107:S120)</f>
    </nc>
  </rcc>
  <rcc rId="914" sId="2">
    <oc r="T121">
      <v>73.673387244599255</v>
    </oc>
    <nc r="T121">
      <f>SUM(T107:T120)</f>
    </nc>
  </rcc>
  <rcc rId="915" sId="2">
    <oc r="U121">
      <v>106.7885806047727</v>
    </oc>
    <nc r="U121">
      <f>SUM(U107:U120)</f>
    </nc>
  </rcc>
  <rcc rId="916" sId="2" numFmtId="34">
    <oc r="U123">
      <v>12.122052117721012</v>
    </oc>
    <nc r="U123">
      <f>'I-ЦЗ'!V123-R123-S123-T123</f>
    </nc>
  </rcc>
  <rcc rId="917" sId="2" odxf="1" dxf="1" numFmtId="34">
    <oc r="Q123">
      <v>110.14</v>
    </oc>
    <nc r="Q123">
      <f>SUM(R123:U123)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18" sId="2" numFmtId="34">
    <oc r="R123">
      <v>18.038977073100298</v>
    </oc>
    <nc r="R123"/>
  </rcc>
  <rcc rId="919" sId="2" numFmtId="34">
    <oc r="S123">
      <v>65.262444395102591</v>
    </oc>
    <nc r="S123"/>
  </rcc>
  <rcc rId="920" sId="2" numFmtId="34">
    <oc r="T123">
      <v>14.7165264140761</v>
    </oc>
    <nc r="T123"/>
  </rcc>
  <rcc rId="921" sId="2">
    <oc r="Q124">
      <v>110.14</v>
    </oc>
    <nc r="Q124">
      <f>SUM(Q123)</f>
    </nc>
  </rcc>
  <rcc rId="922" sId="2" odxf="1" dxf="1">
    <oc r="R124">
      <v>18.038977073100298</v>
    </oc>
    <nc r="R124">
      <f>SUM(R123)</f>
    </nc>
    <ndxf>
      <border outline="0">
        <right style="thin">
          <color indexed="64"/>
        </right>
      </border>
    </ndxf>
  </rcc>
  <rcc rId="923" sId="2" odxf="1" dxf="1">
    <oc r="S124">
      <v>65.262444395102591</v>
    </oc>
    <nc r="S124">
      <f>SUM(S123)</f>
    </nc>
    <ndxf>
      <border outline="0">
        <right style="thin">
          <color indexed="64"/>
        </right>
      </border>
    </ndxf>
  </rcc>
  <rcc rId="924" sId="2" odxf="1" dxf="1">
    <oc r="T124">
      <v>14.7165264140761</v>
    </oc>
    <nc r="T124">
      <f>SUM(T123)</f>
    </nc>
    <ndxf>
      <border outline="0">
        <right style="thin">
          <color indexed="64"/>
        </right>
      </border>
    </ndxf>
  </rcc>
  <rcc rId="925" sId="2" odxf="1" dxf="1">
    <oc r="U124">
      <v>12.122052117721012</v>
    </oc>
    <nc r="U124">
      <f>SUM(U123)</f>
    </nc>
    <ndxf>
      <border outline="0">
        <right style="thin">
          <color indexed="64"/>
        </right>
      </border>
    </ndxf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9" sId="4" numFmtId="34">
    <nc r="O53">
      <v>0.11</v>
    </nc>
  </rcc>
  <rcc rId="2370" sId="4" numFmtId="34">
    <nc r="P53">
      <v>1.52</v>
    </nc>
  </rcc>
  <rcc rId="2371" sId="4" numFmtId="34">
    <nc r="Q53">
      <v>1.18</v>
    </nc>
  </rcc>
  <rcc rId="2372" sId="4" numFmtId="34">
    <nc r="R53">
      <v>0</v>
    </nc>
  </rcc>
  <rcc rId="2373" sId="4" numFmtId="34">
    <nc r="S53">
      <v>1.58</v>
    </nc>
  </rcc>
  <rcc rId="2374" sId="4">
    <nc r="T53">
      <f>N53-P53-R53</f>
    </nc>
  </rcc>
  <rcc rId="2375" sId="4" numFmtId="34">
    <oc r="U53">
      <v>5.84</v>
    </oc>
    <nc r="U53">
      <f>M53-O53-Q53-S53</f>
    </nc>
  </rcc>
  <rcc rId="2376" sId="4" numFmtId="34">
    <oc r="V53">
      <v>1.68</v>
    </oc>
    <nc r="V53">
      <f>N53-P53-R53-T53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7" sId="3">
    <oc r="H7">
      <f>2*25+2*6.3+2*6.3+2*2.5</f>
    </oc>
    <nc r="H7">
      <f>2*16+2*6.3+2*6.3+2*2.5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8" sId="4">
    <oc r="Y1">
      <f>Z10+AB10+AD10+AF10</f>
    </oc>
    <nc r="Y1"/>
  </rcc>
  <rcc rId="2389" sId="4">
    <oc r="Z1">
      <f>Y1-X10</f>
    </oc>
    <nc r="Z1"/>
  </rcc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0" sId="4">
    <oc r="C9">
      <v>6</v>
    </oc>
    <nc r="C9">
      <f>B9+1</f>
    </nc>
  </rcc>
  <rcc rId="2401" sId="4">
    <oc r="D9">
      <v>7</v>
    </oc>
    <nc r="D9">
      <f>C9+1</f>
    </nc>
  </rcc>
  <rcc rId="2402" sId="4">
    <nc r="E9">
      <f>D9+1</f>
    </nc>
  </rcc>
  <rcc rId="2403" sId="4">
    <nc r="F9">
      <f>E9+1</f>
    </nc>
  </rcc>
  <rcc rId="2404" sId="4">
    <nc r="G9">
      <f>F9+1</f>
    </nc>
  </rcc>
  <rcc rId="2405" sId="4">
    <nc r="H9">
      <f>G9+1</f>
    </nc>
  </rcc>
  <rcc rId="2406" sId="4">
    <nc r="I9">
      <f>H9+1</f>
    </nc>
  </rcc>
  <rcc rId="2407" sId="4">
    <nc r="J9">
      <f>I9+1</f>
    </nc>
  </rcc>
  <rcc rId="2408" sId="4">
    <nc r="K9">
      <f>J9+1</f>
    </nc>
  </rcc>
  <rcc rId="2409" sId="4">
    <nc r="L9">
      <f>K9+1</f>
    </nc>
  </rcc>
  <rcc rId="2410" sId="4">
    <oc r="M9">
      <v>8</v>
    </oc>
    <nc r="M9">
      <f>L9+1</f>
    </nc>
  </rcc>
  <rcc rId="2411" sId="4">
    <oc r="N9">
      <v>9</v>
    </oc>
    <nc r="N9">
      <f>M9+1</f>
    </nc>
  </rcc>
  <rcc rId="2412" sId="4">
    <nc r="O9">
      <f>N9+1</f>
    </nc>
  </rcc>
  <rcc rId="2413" sId="4">
    <nc r="P9">
      <f>O9+1</f>
    </nc>
  </rcc>
  <rcc rId="2414" sId="4">
    <nc r="Q9">
      <f>P9+1</f>
    </nc>
  </rcc>
  <rcc rId="2415" sId="4">
    <nc r="R9">
      <f>Q9+1</f>
    </nc>
  </rcc>
  <rcc rId="2416" sId="4">
    <nc r="S9">
      <f>R9+1</f>
    </nc>
  </rcc>
  <rcc rId="2417" sId="4">
    <nc r="T9">
      <f>S9+1</f>
    </nc>
  </rcc>
  <rcc rId="2418" sId="4">
    <nc r="U9">
      <f>T9+1</f>
    </nc>
  </rcc>
  <rcc rId="2419" sId="4">
    <nc r="V9">
      <f>U9+1</f>
    </nc>
  </rcc>
  <rcc rId="2420" sId="4">
    <oc r="W9">
      <v>10</v>
    </oc>
    <nc r="W9">
      <f>V9+1</f>
    </nc>
  </rcc>
  <rcc rId="2421" sId="4">
    <oc r="X9">
      <v>11</v>
    </oc>
    <nc r="X9">
      <f>W9+1</f>
    </nc>
  </rcc>
  <rcc rId="2422" sId="4">
    <nc r="Y9">
      <f>X9+1</f>
    </nc>
  </rcc>
  <rcc rId="2423" sId="4">
    <nc r="Z9">
      <f>Y9+1</f>
    </nc>
  </rcc>
  <rcc rId="2424" sId="4">
    <nc r="AA9">
      <f>Z9+1</f>
    </nc>
  </rcc>
  <rcc rId="2425" sId="4">
    <nc r="AB9">
      <f>AA9+1</f>
    </nc>
  </rcc>
  <rcc rId="2426" sId="4">
    <nc r="AC9">
      <f>AB9+1</f>
    </nc>
  </rcc>
  <rcc rId="2427" sId="4">
    <nc r="AD9">
      <f>AC9+1</f>
    </nc>
  </rcc>
  <rcc rId="2428" sId="4">
    <nc r="AE9">
      <f>AD9+1</f>
    </nc>
  </rcc>
  <rcc rId="2429" sId="4">
    <nc r="AF9">
      <f>AE9+1</f>
    </nc>
  </rcc>
  <rcc rId="2430" sId="4">
    <oc r="AG9">
      <v>12</v>
    </oc>
    <nc r="AG9">
      <f>AF9+1</f>
    </nc>
  </rcc>
  <rcc rId="2431" sId="4">
    <oc r="AH9">
      <v>13</v>
    </oc>
    <nc r="AH9">
      <f>AG9+1</f>
    </nc>
  </rcc>
  <rcc rId="2432" sId="4">
    <nc r="AI9">
      <f>AH9+1</f>
    </nc>
  </rcc>
  <rcc rId="2433" sId="4">
    <nc r="AJ9">
      <f>AI9+1</f>
    </nc>
  </rcc>
  <rcc rId="2434" sId="4">
    <nc r="AK9">
      <f>AJ9+1</f>
    </nc>
  </rcc>
  <rcc rId="2435" sId="4">
    <nc r="AL9">
      <f>AK9+1</f>
    </nc>
  </rcc>
  <rcc rId="2436" sId="4">
    <nc r="AM9">
      <f>AL9+1</f>
    </nc>
  </rcc>
  <rcc rId="2437" sId="4">
    <nc r="AN9">
      <f>AM9+1</f>
    </nc>
  </rcc>
  <rcc rId="2438" sId="4">
    <nc r="AO9">
      <f>AN9+1</f>
    </nc>
  </rcc>
  <rcc rId="2439" sId="4">
    <nc r="AP9">
      <f>AO9+1</f>
    </nc>
  </rcc>
  <rcc rId="2440" sId="4">
    <oc r="AQ9">
      <v>14</v>
    </oc>
    <nc r="AQ9">
      <f>AP9+1</f>
    </nc>
  </rcc>
  <rcc rId="2441" sId="4">
    <oc r="AR9">
      <v>15</v>
    </oc>
    <nc r="AR9">
      <f>AQ9+1</f>
    </nc>
  </rcc>
  <rcc rId="2442" sId="4">
    <nc r="AS9">
      <f>AR9+1</f>
    </nc>
  </rcc>
  <rcc rId="2443" sId="4">
    <nc r="AT9">
      <f>AS9+1</f>
    </nc>
  </rcc>
  <rcc rId="2444" sId="4">
    <nc r="AU9">
      <f>AT9+1</f>
    </nc>
  </rcc>
  <rcc rId="2445" sId="4">
    <nc r="AV9">
      <f>AU9+1</f>
    </nc>
  </rcc>
  <rcc rId="2446" sId="4">
    <nc r="AW9">
      <f>AV9+1</f>
    </nc>
  </rcc>
  <rcc rId="2447" sId="4">
    <nc r="AX9">
      <f>AW9+1</f>
    </nc>
  </rcc>
  <rcc rId="2448" sId="4">
    <nc r="AY9">
      <f>AX9+1</f>
    </nc>
  </rcc>
  <rcc rId="2449" sId="4">
    <nc r="AZ9">
      <f>AY9+1</f>
    </nc>
  </rcc>
  <rcc rId="2450" sId="4">
    <oc r="BA9">
      <v>18</v>
    </oc>
    <nc r="BA9">
      <f>AZ9+1</f>
    </nc>
  </rcc>
  <rcc rId="2451" sId="4">
    <nc r="BB9">
      <f>BA9+1</f>
    </nc>
  </rcc>
  <rcc rId="2452" sId="4">
    <nc r="BC9">
      <f>BB9+1</f>
    </nc>
  </rcc>
  <rcc rId="2453" sId="4">
    <nc r="BD9">
      <f>BC9+1</f>
    </nc>
  </rcc>
  <rcc rId="2454" sId="4">
    <nc r="BE9">
      <f>BD9+1</f>
    </nc>
  </rcc>
  <rcc rId="2455" sId="4">
    <oc r="BF9">
      <v>19</v>
    </oc>
    <nc r="BF9">
      <f>BE9+1</f>
    </nc>
  </rcc>
  <rcc rId="2456" sId="4">
    <nc r="BG9">
      <f>BF9+1</f>
    </nc>
  </rcc>
  <rcc rId="2457" sId="4">
    <nc r="BH9">
      <f>BG9+1</f>
    </nc>
  </rcc>
  <rcc rId="2458" sId="4">
    <nc r="BI9">
      <f>BH9+1</f>
    </nc>
  </rcc>
  <rcc rId="2459" sId="4">
    <nc r="BJ9">
      <f>BI9+1</f>
    </nc>
  </rcc>
  <rcc rId="2460" sId="4">
    <oc r="BK9">
      <v>20</v>
    </oc>
    <nc r="BK9">
      <f>BJ9+1</f>
    </nc>
  </rcc>
  <rcc rId="2461" sId="4">
    <nc r="BL9">
      <f>BK9+1</f>
    </nc>
  </rcc>
  <rcc rId="2462" sId="4">
    <nc r="BM9">
      <f>BL9+1</f>
    </nc>
  </rcc>
  <rcc rId="2463" sId="4">
    <nc r="BN9">
      <f>BM9+1</f>
    </nc>
  </rcc>
  <rcc rId="2464" sId="4">
    <nc r="BO9">
      <f>BN9+1</f>
    </nc>
  </rcc>
  <rcc rId="2465" sId="4">
    <oc r="BP9">
      <v>21</v>
    </oc>
    <nc r="BP9">
      <f>BO9+1</f>
    </nc>
  </rcc>
  <rcc rId="2466" sId="4">
    <nc r="BQ9">
      <f>BP9+1</f>
    </nc>
  </rcc>
  <rcc rId="2467" sId="4">
    <nc r="BR9">
      <f>BQ9+1</f>
    </nc>
  </rcc>
  <rcc rId="2468" sId="4">
    <nc r="BS9">
      <f>BR9+1</f>
    </nc>
  </rcc>
  <rcc rId="2469" sId="4">
    <nc r="BT9">
      <f>BS9+1</f>
    </nc>
  </rcc>
  <rcc rId="2470" sId="4">
    <oc r="BU9">
      <v>22</v>
    </oc>
    <nc r="BU9">
      <f>BT9+1</f>
    </nc>
  </rcc>
  <rcc rId="2471" sId="4">
    <nc r="BV9">
      <f>BU9+1</f>
    </nc>
  </rcc>
  <rcc rId="2472" sId="4">
    <nc r="BW9">
      <f>BV9+1</f>
    </nc>
  </rcc>
  <rcc rId="2473" sId="4">
    <nc r="BX9">
      <f>BW9+1</f>
    </nc>
  </rcc>
  <rcc rId="2474" sId="4">
    <nc r="BY9">
      <f>BX9+1</f>
    </nc>
  </rcc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X56" start="0" length="0">
    <dxf>
      <border>
        <right style="thin">
          <color indexed="64"/>
        </right>
      </border>
    </dxf>
  </rfmt>
  <rfmt sheetId="4" sqref="BU56:BX5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X87" start="0" length="0">
    <dxf>
      <border>
        <right style="thin">
          <color indexed="64"/>
        </right>
      </border>
    </dxf>
  </rfmt>
  <rfmt sheetId="4" sqref="BV87:BX8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5" sId="3" numFmtId="4">
    <oc r="N7">
      <v>13.278400000000001</v>
    </oc>
    <nc r="N7">
      <v>4.22</v>
    </nc>
  </rcc>
  <rcc rId="2486" sId="3" numFmtId="4">
    <oc r="T7">
      <v>39.122</v>
    </oc>
    <nc r="T7">
      <v>30.08</v>
    </nc>
  </rcc>
  <rfmt sheetId="3" sqref="N7">
    <dxf>
      <fill>
        <patternFill patternType="none">
          <bgColor auto="1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7" sId="1" numFmtId="34">
    <oc r="V4">
      <f>V8-2646.27</f>
    </oc>
    <nc r="V4">
      <v>499.99999999999955</v>
    </nc>
  </rcc>
  <rcc rId="2488" sId="1" numFmtId="34">
    <oc r="W4">
      <f>W8-1528.97</f>
    </oc>
    <nc r="W4">
      <v>119.99999999999955</v>
    </nc>
  </rcc>
  <rcc rId="2489" sId="1" numFmtId="34">
    <oc r="X4">
      <f>X8-1000.03</f>
    </oc>
    <nc r="X4">
      <v>47.100000000000136</v>
    </nc>
  </rcc>
  <rcc rId="2490" sId="1" numFmtId="34">
    <oc r="Y4">
      <f>Y8-1265.75</f>
    </oc>
    <nc r="Y4">
      <v>55</v>
    </nc>
  </rcc>
  <rcc rId="2491" sId="1" numFmtId="34">
    <oc r="Z4">
      <f>Z8-1913.48</f>
    </oc>
    <nc r="Z4">
      <v>121.99999999999977</v>
    </nc>
  </rcc>
  <rcc rId="2492" sId="1" numFmtId="34">
    <oc r="AA4">
      <f>AA8-8354.5</f>
    </oc>
    <nc r="AA4">
      <v>844.09999999999854</v>
    </nc>
  </rcc>
  <rcc rId="2493" sId="2" numFmtId="34">
    <oc r="J8">
      <f>J9+J35</f>
    </oc>
    <nc r="J8">
      <v>0</v>
    </nc>
  </rcc>
  <rcc rId="2494" sId="2" numFmtId="34">
    <oc r="O8">
      <f>O9+O35</f>
    </oc>
    <nc r="O8">
      <v>0</v>
    </nc>
  </rcc>
  <rcc rId="2495" sId="2" numFmtId="34">
    <oc r="Q8">
      <f>Q9+Q35</f>
    </oc>
    <nc r="Q8">
      <v>3146.2699999999991</v>
    </nc>
  </rcc>
  <rcc rId="2496" sId="2" numFmtId="34">
    <oc r="R8">
      <f>R9+R35</f>
    </oc>
    <nc r="R8">
      <v>254.35555123540959</v>
    </nc>
  </rcc>
  <rcc rId="2497" sId="2" numFmtId="34">
    <oc r="S8">
      <f>S9+S35</f>
    </oc>
    <nc r="S8">
      <v>1543.8102874303479</v>
    </nc>
  </rcc>
  <rcc rId="2498" sId="2" numFmtId="34">
    <oc r="T8">
      <f>T9+T35</f>
    </oc>
    <nc r="T8">
      <v>265.59838220149896</v>
    </nc>
  </rcc>
  <rcc rId="2499" sId="2" numFmtId="34">
    <oc r="U8">
      <f>U9+U35</f>
    </oc>
    <nc r="U8">
      <v>1082.5057791327433</v>
    </nc>
  </rcc>
  <rcc rId="2500" sId="2" numFmtId="34">
    <oc r="AC8">
      <f>AC9+AC35</f>
    </oc>
    <nc r="AC8">
      <v>27.39</v>
    </nc>
  </rcc>
  <rcc rId="2501" sId="2" numFmtId="34">
    <oc r="AH8">
      <f>AH9+AH35</f>
    </oc>
    <nc r="AH8">
      <v>45.032999999999994</v>
    </nc>
  </rcc>
  <rcc rId="2502" sId="2" numFmtId="34">
    <oc r="AJ8">
      <f>AJ9+AJ35</f>
    </oc>
    <nc r="AJ8">
      <v>144172</v>
    </nc>
  </rcc>
  <rcc rId="2503" sId="2" numFmtId="34">
    <oc r="J9">
      <f>J10+J30+J31+J34</f>
    </oc>
    <nc r="J9">
      <v>0</v>
    </nc>
  </rcc>
  <rcc rId="2504" sId="2" numFmtId="34">
    <oc r="O9">
      <f>O10+O30+O31+O34</f>
    </oc>
    <nc r="O9">
      <v>0</v>
    </nc>
  </rcc>
  <rcc rId="2505" sId="2" numFmtId="34">
    <oc r="Q9">
      <f>Q10+Q30+Q31+Q34</f>
    </oc>
    <nc r="Q9">
      <v>117.54390600999996</v>
    </nc>
  </rcc>
  <rcc rId="2506" sId="2" numFmtId="34">
    <oc r="R9">
      <f>R10+R30+R31+R34</f>
    </oc>
    <nc r="R9">
      <v>29.063409908702649</v>
    </nc>
  </rcc>
  <rcc rId="2507" sId="2" numFmtId="34">
    <oc r="S9">
      <f>S10+S30+S31+S34</f>
    </oc>
    <nc r="S9">
      <v>31.680045324756026</v>
    </nc>
  </rcc>
  <rcc rId="2508" sId="2" numFmtId="34">
    <oc r="T9">
      <f>T10+T30+T31+T34</f>
    </oc>
    <nc r="T9">
      <v>42.992751424992392</v>
    </nc>
  </rcc>
  <rcc rId="2509" sId="2" numFmtId="34">
    <oc r="U9">
      <f>U10+U30+U31+U34</f>
    </oc>
    <nc r="U9">
      <v>13.807699351548891</v>
    </nc>
  </rcc>
  <rcc rId="2510" sId="2" numFmtId="34">
    <oc r="AC9">
      <f>AC10+AC30+AC31+AC34</f>
    </oc>
    <nc r="AC9">
      <v>2.59</v>
    </nc>
  </rcc>
  <rcc rId="2511" sId="2" numFmtId="34">
    <oc r="AH9">
      <f>AH10+AH30+AH31+AH34</f>
    </oc>
    <nc r="AH9">
      <v>5.82</v>
    </nc>
  </rcc>
  <rcc rId="2512" sId="2" numFmtId="34">
    <oc r="AJ9">
      <f>AJ10+AJ30+AJ31+AJ34</f>
    </oc>
    <nc r="AJ9">
      <v>27994</v>
    </nc>
  </rcc>
  <rcc rId="2513" sId="2" numFmtId="34">
    <oc r="J10">
      <f>J15+J22+J25+J29</f>
    </oc>
    <nc r="J10">
      <v>0</v>
    </nc>
  </rcc>
  <rcc rId="2514" sId="2" numFmtId="34">
    <oc r="O10">
      <f>O15+O22+O25+O29</f>
    </oc>
    <nc r="O10">
      <v>0</v>
    </nc>
  </rcc>
  <rcc rId="2515" sId="2" numFmtId="34">
    <oc r="Q10">
      <f>Q15+Q22+Q25+Q29</f>
    </oc>
    <nc r="Q10">
      <v>112.56390600999995</v>
    </nc>
  </rcc>
  <rcc rId="2516" sId="2" numFmtId="34">
    <oc r="R10">
      <f>R15+R22+R25+R29</f>
    </oc>
    <nc r="R10">
      <v>24.083409908702649</v>
    </nc>
  </rcc>
  <rcc rId="2517" sId="2" numFmtId="34">
    <oc r="S10">
      <f>S15+S22+S25+S29</f>
    </oc>
    <nc r="S10">
      <v>31.680045324756026</v>
    </nc>
  </rcc>
  <rcc rId="2518" sId="2" numFmtId="34">
    <oc r="T10">
      <f>T15+T22+T25+T29</f>
    </oc>
    <nc r="T10">
      <v>42.992751424992392</v>
    </nc>
  </rcc>
  <rcc rId="2519" sId="2" numFmtId="34">
    <oc r="U10">
      <f>U15+U22+U25+U29</f>
    </oc>
    <nc r="U10">
      <v>13.807699351548891</v>
    </nc>
  </rcc>
  <rcc rId="2520" sId="2" numFmtId="34">
    <oc r="AC10">
      <f>AC15+AC22+AC25+AC29</f>
    </oc>
    <nc r="AC10">
      <v>2.59</v>
    </nc>
  </rcc>
  <rcc rId="2521" sId="2" numFmtId="34">
    <oc r="AH10">
      <f>AH15+AH22+AH25+AH29</f>
    </oc>
    <nc r="AH10">
      <v>5.82</v>
    </nc>
  </rcc>
  <rcc rId="2522" sId="2" numFmtId="34">
    <oc r="AJ10">
      <f>AJ15+AJ22+AJ25+AJ29</f>
    </oc>
    <nc r="AJ10">
      <v>27994</v>
    </nc>
  </rcc>
  <rcc rId="2523" sId="2" numFmtId="34">
    <oc r="Q12">
      <f>SUM(R12:U12)</f>
    </oc>
    <nc r="Q12">
      <v>0</v>
    </nc>
  </rcc>
  <rcc rId="2524" sId="2" numFmtId="34">
    <oc r="Q13">
      <f>SUM(R13:U13)</f>
    </oc>
    <nc r="Q13">
      <v>0</v>
    </nc>
  </rcc>
  <rcc rId="2525" sId="2" numFmtId="34">
    <oc r="Q14">
      <f>SUM(R14:U14)</f>
    </oc>
    <nc r="Q14">
      <v>0</v>
    </nc>
  </rcc>
  <rcc rId="2526" sId="2" numFmtId="34">
    <oc r="J15">
      <f>SUM(J12:J14)</f>
    </oc>
    <nc r="J15">
      <v>0</v>
    </nc>
  </rcc>
  <rcc rId="2527" sId="2" numFmtId="34">
    <oc r="O15">
      <f>SUM(O12:O14)</f>
    </oc>
    <nc r="O15">
      <v>0</v>
    </nc>
  </rcc>
  <rcc rId="2528" sId="2" numFmtId="34">
    <oc r="Q15">
      <f>SUM(Q12:Q14)</f>
    </oc>
    <nc r="Q15">
      <v>0</v>
    </nc>
  </rcc>
  <rcc rId="2529" sId="2" numFmtId="34">
    <oc r="R15">
      <f>SUM(R12:R14)</f>
    </oc>
    <nc r="R15">
      <v>0</v>
    </nc>
  </rcc>
  <rcc rId="2530" sId="2" numFmtId="34">
    <oc r="S15">
      <f>SUM(S12:S14)</f>
    </oc>
    <nc r="S15">
      <v>0</v>
    </nc>
  </rcc>
  <rcc rId="2531" sId="2" numFmtId="34">
    <oc r="T15">
      <f>SUM(T12:T14)</f>
    </oc>
    <nc r="T15">
      <v>0</v>
    </nc>
  </rcc>
  <rcc rId="2532" sId="2" numFmtId="34">
    <oc r="U15">
      <f>SUM(U12:U14)</f>
    </oc>
    <nc r="U15">
      <v>0</v>
    </nc>
  </rcc>
  <rcc rId="2533" sId="2" numFmtId="34">
    <oc r="V15">
      <f>SUM(V12:V14)</f>
    </oc>
    <nc r="V15">
      <v>0</v>
    </nc>
  </rcc>
  <rcc rId="2534" sId="2" numFmtId="34">
    <oc r="W15">
      <f>SUM(W12:W14)</f>
    </oc>
    <nc r="W15">
      <v>0</v>
    </nc>
  </rcc>
  <rcc rId="2535" sId="2" numFmtId="34">
    <oc r="X15">
      <f>SUM(X12:X14)</f>
    </oc>
    <nc r="X15">
      <v>0</v>
    </nc>
  </rcc>
  <rcc rId="2536" sId="2" numFmtId="34">
    <oc r="Y15">
      <f>SUM(Y12:Y14)</f>
    </oc>
    <nc r="Y15">
      <v>0</v>
    </nc>
  </rcc>
  <rcc rId="2537" sId="2" numFmtId="34">
    <oc r="AC15">
      <f>SUM(AC12:AC14)</f>
    </oc>
    <nc r="AC15">
      <v>0</v>
    </nc>
  </rcc>
  <rcc rId="2538" sId="2" numFmtId="34">
    <oc r="AH15">
      <f>SUM(AH12:AH14)</f>
    </oc>
    <nc r="AH15">
      <v>0</v>
    </nc>
  </rcc>
  <rcc rId="2539" sId="2" numFmtId="34">
    <oc r="Q17">
      <f>SUM(R17:U17)</f>
    </oc>
    <nc r="Q17">
      <v>8.4600000000000009</v>
    </nc>
  </rcc>
  <rcc rId="2540" sId="2" numFmtId="34">
    <oc r="R17">
      <f>'I-ЦЗ'!V17</f>
    </oc>
    <nc r="R17">
      <v>8.4600000000000009</v>
    </nc>
  </rcc>
  <rcc rId="2541" sId="2" numFmtId="34">
    <oc r="AC17">
      <f>'I-ЦЗ'!K17</f>
    </oc>
    <nc r="AC17">
      <v>0</v>
    </nc>
  </rcc>
  <rcc rId="2542" sId="2" numFmtId="34">
    <oc r="AH17">
      <f>'I-ЦЗ'!J17</f>
    </oc>
    <nc r="AH17">
      <v>0</v>
    </nc>
  </rcc>
  <rcc rId="2543" sId="2" numFmtId="34">
    <oc r="Q18">
      <f>SUM(R18:U18)</f>
    </oc>
    <nc r="Q18">
      <v>9.74</v>
    </nc>
  </rcc>
  <rcc rId="2544" sId="2" numFmtId="34">
    <oc r="U18">
      <f>'I-ЦЗ'!V18-R18</f>
    </oc>
    <nc r="U18">
      <v>0.56553200630740008</v>
    </nc>
  </rcc>
  <rcc rId="2545" sId="2" numFmtId="34">
    <oc r="AC18">
      <f>'I-ЦЗ'!K18</f>
    </oc>
    <nc r="AC18">
      <v>0</v>
    </nc>
  </rcc>
  <rcc rId="2546" sId="2" numFmtId="34">
    <oc r="AH18">
      <f>'I-ЦЗ'!J18</f>
    </oc>
    <nc r="AH18">
      <v>0</v>
    </nc>
  </rcc>
  <rcc rId="2547" sId="2" numFmtId="34">
    <oc r="Q19">
      <f>SUM(R19:U19)</f>
    </oc>
    <nc r="Q19">
      <v>59.99</v>
    </nc>
  </rcc>
  <rcc rId="2548" sId="2" numFmtId="34">
    <oc r="AC19">
      <f>'I-ЦЗ'!K19</f>
    </oc>
    <nc r="AC19">
      <v>0</v>
    </nc>
  </rcc>
  <rcc rId="2549" sId="2" numFmtId="34">
    <oc r="AH19">
      <f>'I-ЦЗ'!J19</f>
    </oc>
    <nc r="AH19">
      <v>0</v>
    </nc>
  </rcc>
  <rcc rId="2550" sId="2" numFmtId="34">
    <oc r="Q20">
      <f>SUM(R20:U20)</f>
    </oc>
    <nc r="Q20">
      <v>5</v>
    </nc>
  </rcc>
  <rcc rId="2551" sId="2" numFmtId="34">
    <oc r="S20">
      <f>9.66164064560686*0.3</f>
    </oc>
    <nc r="S20">
      <v>2.898492193682058</v>
    </nc>
  </rcc>
  <rcc rId="2552" sId="2" numFmtId="34">
    <oc r="U20">
      <f>'I-ЦЗ'!V20-R20-S20-T20</f>
    </oc>
    <nc r="U20">
      <v>0.92998362678648561</v>
    </nc>
  </rcc>
  <rcc rId="2553" sId="2" numFmtId="34">
    <oc r="AC20">
      <f>'I-ЦЗ'!K20</f>
    </oc>
    <nc r="AC20">
      <v>0</v>
    </nc>
  </rcc>
  <rcc rId="2554" sId="2" numFmtId="34">
    <oc r="AH20">
      <f>'I-ЦЗ'!J20</f>
    </oc>
    <nc r="AH20">
      <v>0</v>
    </nc>
  </rcc>
  <rcc rId="2555" sId="2" numFmtId="34">
    <oc r="Q21">
      <f>SUM(R21:U21)</f>
    </oc>
    <nc r="Q21">
      <v>5.9999999999999991</v>
    </nc>
  </rcc>
  <rcc rId="2556" sId="2" numFmtId="34">
    <oc r="S21">
      <f>4.68857985*0.4</f>
    </oc>
    <nc r="S21">
      <v>1.8754319400000001</v>
    </nc>
  </rcc>
  <rcc rId="2557" sId="2" numFmtId="34">
    <oc r="U21">
      <f>'I-ЦЗ'!V21-R21-S21-T21</f>
    </oc>
    <nc r="U21">
      <v>0.66531925999999952</v>
    </nc>
  </rcc>
  <rcc rId="2558" sId="2" numFmtId="34">
    <oc r="AC21">
      <f>'I-ЦЗ'!K21</f>
    </oc>
    <nc r="AC21">
      <v>0</v>
    </nc>
  </rcc>
  <rcc rId="2559" sId="2" numFmtId="34">
    <oc r="AH21">
      <f>'I-ЦЗ'!J21</f>
    </oc>
    <nc r="AH21">
      <v>0</v>
    </nc>
  </rcc>
  <rcc rId="2560" sId="2" numFmtId="34">
    <oc r="J22">
      <f>SUM(J17:J21)</f>
    </oc>
    <nc r="J22">
      <v>0</v>
    </nc>
  </rcc>
  <rcc rId="2561" sId="2" numFmtId="34">
    <oc r="O22">
      <f>SUM(O17:O21)</f>
    </oc>
    <nc r="O22">
      <v>0</v>
    </nc>
  </rcc>
  <rcc rId="2562" sId="2" numFmtId="34">
    <oc r="Q22">
      <f>SUM(Q17:Q21)</f>
    </oc>
    <nc r="Q22">
      <v>89.19</v>
    </nc>
  </rcc>
  <rcc rId="2563" sId="2" numFmtId="34">
    <oc r="R22">
      <f>SUM(R17:R21)</f>
    </oc>
    <nc r="R22">
      <v>21.093200588025091</v>
    </nc>
  </rcc>
  <rcc rId="2564" sId="2" numFmtId="34">
    <oc r="S22">
      <f>SUM(S17:S21)</f>
    </oc>
    <nc r="S22">
      <v>17.001814933682059</v>
    </nc>
  </rcc>
  <rcc rId="2565" sId="2" numFmtId="34">
    <oc r="T22">
      <f>SUM(T17:T21)</f>
    </oc>
    <nc r="T22">
      <v>40.567699385198971</v>
    </nc>
  </rcc>
  <rcc rId="2566" sId="2" numFmtId="34">
    <oc r="U22">
      <f>SUM(U17:U21)</f>
    </oc>
    <nc r="U22">
      <v>10.52728509309388</v>
    </nc>
  </rcc>
  <rcc rId="2567" sId="2" numFmtId="34">
    <oc r="AC22">
      <f>SUM(AC17:AC21)</f>
    </oc>
    <nc r="AC22">
      <v>0</v>
    </nc>
  </rcc>
  <rcc rId="2568" sId="2" numFmtId="34">
    <oc r="AH22">
      <f>SUM(AH17:AH21)</f>
    </oc>
    <nc r="AH22">
      <v>0</v>
    </nc>
  </rcc>
  <rcc rId="2569" sId="2" numFmtId="34">
    <oc r="Q25">
      <f>SUM(Q24)</f>
    </oc>
    <nc r="Q25">
      <v>0.87390601000000245</v>
    </nc>
  </rcc>
  <rcc rId="2570" sId="2" numFmtId="34">
    <oc r="U25">
      <f>SUM(U24)</f>
    </oc>
    <nc r="U25">
      <v>0.87390601000000245</v>
    </nc>
  </rcc>
  <rcc rId="2571" sId="2" numFmtId="34">
    <oc r="AC25">
      <f>SUM(AC24)</f>
    </oc>
    <nc r="AC25">
      <v>0</v>
    </nc>
  </rcc>
  <rcc rId="2572" sId="2" numFmtId="34">
    <oc r="AH25">
      <f>SUM(AH24)</f>
    </oc>
    <nc r="AH25">
      <v>0</v>
    </nc>
  </rcc>
  <rcc rId="2573" sId="2" numFmtId="34">
    <oc r="AJ25">
      <f>SUM(AJ24)</f>
    </oc>
    <nc r="AJ25">
      <v>675</v>
    </nc>
  </rcc>
  <rcc rId="2574" sId="2" numFmtId="34">
    <oc r="Q27">
      <f>SUM(R27:U27)</f>
    </oc>
    <nc r="Q27">
      <v>2</v>
    </nc>
  </rcc>
  <rcc rId="2575" sId="2" numFmtId="34">
    <oc r="R27">
      <f>1.88099728213333/5</f>
    </oc>
    <nc r="R27">
      <v>0.37619945642666602</v>
    </nc>
  </rcc>
  <rcc rId="2576" sId="2" numFmtId="34">
    <oc r="S27">
      <f>3.59285300773333/5</f>
    </oc>
    <nc r="S27">
      <v>0.71857060154666597</v>
    </nc>
  </rcc>
  <rcc rId="2577" sId="2" numFmtId="34">
    <oc r="T27">
      <f>3.526869904/5</f>
    </oc>
    <nc r="T27">
      <v>0.70537398079999991</v>
    </nc>
  </rcc>
  <rcc rId="2578" sId="2" numFmtId="34">
    <oc r="U27">
      <f>0.999279806133341/5</f>
    </oc>
    <nc r="U27">
      <v>0.19985596122666821</v>
    </nc>
  </rcc>
  <rcc rId="2579" sId="2" numFmtId="34">
    <oc r="Q28">
      <f>SUM(R28:U28)</f>
    </oc>
    <nc r="Q28">
      <v>20.49999999999995</v>
    </nc>
  </rcc>
  <rcc rId="2580" sId="2" numFmtId="34">
    <oc r="R28">
      <f>2614009.86425089/1000000</f>
    </oc>
    <nc r="R28">
      <v>2.6140098642508898</v>
    </nc>
  </rcc>
  <rcc rId="2581" sId="2" numFmtId="34">
    <oc r="S28">
      <f>13959659.7895273/1000000</f>
    </oc>
    <nc r="S28">
      <v>13.959659789527301</v>
    </nc>
  </rcc>
  <rcc rId="2582" sId="2" numFmtId="34">
    <oc r="T28">
      <f>1719678.05899342/1000000</f>
    </oc>
    <nc r="T28">
      <v>1.7196780589934202</v>
    </nc>
  </rcc>
  <rcc rId="2583" sId="2" numFmtId="34">
    <oc r="U28">
      <f>2206652.28722834/1000000</f>
    </oc>
    <nc r="U28">
      <v>2.2066522872283398</v>
    </nc>
  </rcc>
  <rcc rId="2584" sId="2" numFmtId="34">
    <oc r="AC28">
      <f>'I-ЦЗ'!K28</f>
    </oc>
    <nc r="AC28">
      <v>2.59</v>
    </nc>
  </rcc>
  <rcc rId="2585" sId="2" numFmtId="34">
    <oc r="AH28">
      <f>'I-ЦЗ'!J28</f>
    </oc>
    <nc r="AH28">
      <v>5.82</v>
    </nc>
  </rcc>
  <rcc rId="2586" sId="2" numFmtId="34">
    <oc r="Q29">
      <f>SUM(Q27:Q28)</f>
    </oc>
    <nc r="Q29">
      <v>22.49999999999995</v>
    </nc>
  </rcc>
  <rcc rId="2587" sId="2" numFmtId="34">
    <oc r="R29">
      <f>SUM(R27:R28)</f>
    </oc>
    <nc r="R29">
      <v>2.9902093206775557</v>
    </nc>
  </rcc>
  <rcc rId="2588" sId="2" numFmtId="34">
    <oc r="S29">
      <f>SUM(S27:S28)</f>
    </oc>
    <nc r="S29">
      <v>14.678230391073967</v>
    </nc>
  </rcc>
  <rcc rId="2589" sId="2" numFmtId="34">
    <oc r="T29">
      <f>SUM(T27:T28)</f>
    </oc>
    <nc r="T29">
      <v>2.4250520397934201</v>
    </nc>
  </rcc>
  <rcc rId="2590" sId="2" numFmtId="34">
    <oc r="U29">
      <f>SUM(U27:U28)</f>
    </oc>
    <nc r="U29">
      <v>2.4065082484550082</v>
    </nc>
  </rcc>
  <rcc rId="2591" sId="2" numFmtId="34">
    <oc r="AC29">
      <f>SUM(AC27:AC28)</f>
    </oc>
    <nc r="AC29">
      <v>2.59</v>
    </nc>
  </rcc>
  <rcc rId="2592" sId="2" numFmtId="34">
    <oc r="AH29">
      <f>SUM(AH27:AH28)</f>
    </oc>
    <nc r="AH29">
      <v>5.82</v>
    </nc>
  </rcc>
  <rcc rId="2593" sId="2" numFmtId="34">
    <oc r="AJ29">
      <f>SUM(AJ27:AJ28)</f>
    </oc>
    <nc r="AJ29">
      <v>27319</v>
    </nc>
  </rcc>
  <rcc rId="2594" sId="2" numFmtId="34">
    <oc r="Q31">
      <f>SUM(Q32:Q33)</f>
    </oc>
    <nc r="Q31">
      <v>4.9800000000000004</v>
    </nc>
  </rcc>
  <rcc rId="2595" sId="2" numFmtId="34">
    <oc r="R31">
      <f>SUM(R32:R33)</f>
    </oc>
    <nc r="R31">
      <v>4.9800000000000004</v>
    </nc>
  </rcc>
  <rcc rId="2596" sId="2" numFmtId="34">
    <oc r="S31">
      <f>SUM(S32:S33)</f>
    </oc>
    <nc r="S31">
      <v>0</v>
    </nc>
  </rcc>
  <rcc rId="2597" sId="2" numFmtId="34">
    <oc r="T31">
      <f>SUM(T32:T33)</f>
    </oc>
    <nc r="T31">
      <v>0</v>
    </nc>
  </rcc>
  <rcc rId="2598" sId="2" numFmtId="34">
    <oc r="U31">
      <f>SUM(U32:U33)</f>
    </oc>
    <nc r="U31">
      <v>0</v>
    </nc>
  </rcc>
  <rcc rId="2599" sId="2" numFmtId="34">
    <oc r="AC31">
      <f>SUM(AC32:AC33)</f>
    </oc>
    <nc r="AC31">
      <v>0</v>
    </nc>
  </rcc>
  <rcc rId="2600" sId="2" numFmtId="34">
    <oc r="AH31">
      <f>SUM(AH32:AH33)</f>
    </oc>
    <nc r="AH31">
      <v>0</v>
    </nc>
  </rcc>
  <rcc rId="2601" sId="2" numFmtId="34">
    <oc r="Q32">
      <f>SUM(R32:U32)</f>
    </oc>
    <nc r="Q32">
      <v>0</v>
    </nc>
  </rcc>
  <rcc rId="2602" sId="2" numFmtId="34">
    <oc r="Q33">
      <f>SUM(R33:U33)</f>
    </oc>
    <nc r="Q33">
      <v>4.9800000000000004</v>
    </nc>
  </rcc>
  <rcc rId="2603" sId="2" numFmtId="34">
    <oc r="R33">
      <f>'I-ЦЗ'!V33</f>
    </oc>
    <nc r="R33">
      <v>4.9800000000000004</v>
    </nc>
  </rcc>
  <rcc rId="2604" sId="2" numFmtId="34">
    <oc r="Q35">
      <f>Q36</f>
    </oc>
    <nc r="Q35">
      <v>3028.7260939899993</v>
    </nc>
  </rcc>
  <rcc rId="2605" sId="2" numFmtId="34">
    <oc r="R35">
      <f>R36</f>
    </oc>
    <nc r="R35">
      <v>225.29214132670694</v>
    </nc>
  </rcc>
  <rcc rId="2606" sId="2" numFmtId="34">
    <oc r="S35">
      <f>S36</f>
    </oc>
    <nc r="S35">
      <v>1512.1302421055918</v>
    </nc>
  </rcc>
  <rcc rId="2607" sId="2" numFmtId="34">
    <oc r="T35">
      <f>T36</f>
    </oc>
    <nc r="T35">
      <v>222.60563077650656</v>
    </nc>
  </rcc>
  <rcc rId="2608" sId="2" numFmtId="34">
    <oc r="U35">
      <f>U36</f>
    </oc>
    <nc r="U35">
      <v>1068.6980797811943</v>
    </nc>
  </rcc>
  <rcc rId="2609" sId="2" numFmtId="34">
    <oc r="AC35">
      <f>AC36</f>
    </oc>
    <nc r="AC35">
      <v>24.8</v>
    </nc>
  </rcc>
  <rcc rId="2610" sId="2" numFmtId="34">
    <oc r="AH35">
      <f>AH36</f>
    </oc>
    <nc r="AH35">
      <v>39.212999999999994</v>
    </nc>
  </rcc>
  <rcc rId="2611" sId="2" numFmtId="34">
    <oc r="AJ35">
      <f>AJ36</f>
    </oc>
    <nc r="AJ35">
      <v>116178</v>
    </nc>
  </rcc>
  <rcc rId="2612" sId="2" numFmtId="34">
    <oc r="Q36">
      <f>Q41+Q54+Q63+Q85+Q93+Q98+Q105+Q121+Q124+Q127+Q128+Q141</f>
    </oc>
    <nc r="Q36">
      <v>3028.7260939899993</v>
    </nc>
  </rcc>
  <rcc rId="2613" sId="2" numFmtId="34">
    <oc r="R36">
      <f>R41+R54+R63+R85+R93+R98+R105+R121+R124+R127+R128+R141</f>
    </oc>
    <nc r="R36">
      <v>225.29214132670694</v>
    </nc>
  </rcc>
  <rcc rId="2614" sId="2" numFmtId="34">
    <oc r="S36">
      <f>S41+S54+S63+S85+S93+S98+S105+S121+S124+S127+S128+S141</f>
    </oc>
    <nc r="S36">
      <v>1512.1302421055918</v>
    </nc>
  </rcc>
  <rcc rId="2615" sId="2" numFmtId="34">
    <oc r="T36">
      <f>T41+T54+T63+T85+T93+T98+T105+T121+T124+T127+T128+T141</f>
    </oc>
    <nc r="T36">
      <v>222.60563077650656</v>
    </nc>
  </rcc>
  <rcc rId="2616" sId="2" numFmtId="34">
    <oc r="U36">
      <f>U41+U54+U63+U85+U93+U98+U105+U121+U124+U127+U128+U141</f>
    </oc>
    <nc r="U36">
      <v>1068.6980797811943</v>
    </nc>
  </rcc>
  <rcc rId="2617" sId="2" numFmtId="34">
    <oc r="AC36">
      <f>AC41+AC54+AC63+AC85+AC93+AC98+AC105+AC121+AC124+AC127+AC128+AC141</f>
    </oc>
    <nc r="AC36">
      <v>24.8</v>
    </nc>
  </rcc>
  <rcc rId="2618" sId="2" numFmtId="34">
    <oc r="AH36">
      <f>AH41+AH54+AH63+AH85+AH93+AH98+AH105+AH121+AH124+AH127+AH128+AH141</f>
    </oc>
    <nc r="AH36">
      <v>39.212999999999994</v>
    </nc>
  </rcc>
  <rcc rId="2619" sId="2" numFmtId="34">
    <oc r="AJ36">
      <f>AJ41+AJ54+AJ63+AJ85+AJ93+AJ98+AJ105+AJ121+AJ124+AJ127+AJ128+AJ141</f>
    </oc>
    <nc r="AJ36">
      <v>116178</v>
    </nc>
  </rcc>
  <rcc rId="2620" sId="2" numFmtId="34">
    <oc r="Q38">
      <f>SUM(R38:U38)</f>
    </oc>
    <nc r="Q38">
      <v>0</v>
    </nc>
  </rcc>
  <rcc rId="2621" sId="2" numFmtId="34">
    <oc r="Q39">
      <f>SUM(R39:U39)</f>
    </oc>
    <nc r="Q39">
      <v>0</v>
    </nc>
  </rcc>
  <rcc rId="2622" sId="2" numFmtId="34">
    <oc r="Q40">
      <f>SUM(R40:U40)</f>
    </oc>
    <nc r="Q40">
      <v>0</v>
    </nc>
  </rcc>
  <rcc rId="2623" sId="2" numFmtId="34">
    <oc r="Q41">
      <f>SUM(Q38:Q40)</f>
    </oc>
    <nc r="Q41">
      <v>0</v>
    </nc>
  </rcc>
  <rcc rId="2624" sId="2" numFmtId="34">
    <oc r="R41">
      <f>SUM(R38:R40)</f>
    </oc>
    <nc r="R41">
      <v>0</v>
    </nc>
  </rcc>
  <rcc rId="2625" sId="2" numFmtId="34">
    <oc r="S41">
      <f>SUM(S38:S40)</f>
    </oc>
    <nc r="S41">
      <v>0</v>
    </nc>
  </rcc>
  <rcc rId="2626" sId="2" numFmtId="34">
    <oc r="T41">
      <f>SUM(T38:T40)</f>
    </oc>
    <nc r="T41">
      <v>0</v>
    </nc>
  </rcc>
  <rcc rId="2627" sId="2" numFmtId="34">
    <oc r="U41">
      <f>SUM(U38:U40)</f>
    </oc>
    <nc r="U41">
      <v>0</v>
    </nc>
  </rcc>
  <rcc rId="2628" sId="2" numFmtId="34">
    <oc r="V41">
      <f>SUM(V38:V40)</f>
    </oc>
    <nc r="V41">
      <v>0</v>
    </nc>
  </rcc>
  <rcc rId="2629" sId="2" numFmtId="34">
    <oc r="W41">
      <f>SUM(W38:W40)</f>
    </oc>
    <nc r="W41">
      <v>0</v>
    </nc>
  </rcc>
  <rcc rId="2630" sId="2" numFmtId="34">
    <oc r="X41">
      <f>SUM(X38:X40)</f>
    </oc>
    <nc r="X41">
      <v>0</v>
    </nc>
  </rcc>
  <rcc rId="2631" sId="2" numFmtId="34">
    <oc r="Y41">
      <f>SUM(Y38:Y40)</f>
    </oc>
    <nc r="Y41">
      <v>0</v>
    </nc>
  </rcc>
  <rcc rId="2632" sId="2" numFmtId="34">
    <oc r="AC41">
      <f>SUM(AC38:AC40)</f>
    </oc>
    <nc r="AC41">
      <v>0</v>
    </nc>
  </rcc>
  <rcc rId="2633" sId="2" numFmtId="34">
    <oc r="AH41">
      <f>SUM(AH38:AH40)</f>
    </oc>
    <nc r="AH41">
      <v>0</v>
    </nc>
  </rcc>
  <rcc rId="2634" sId="2" numFmtId="34">
    <oc r="Q43">
      <f>SUM(R43:U43)</f>
    </oc>
    <nc r="Q43">
      <v>125.82</v>
    </nc>
  </rcc>
  <rcc rId="2635" sId="2" numFmtId="34">
    <oc r="S43">
      <f>178.318653182794*0.6</f>
    </oc>
    <nc r="S43">
      <v>106.9911919096764</v>
    </nc>
  </rcc>
  <rcc rId="2636" sId="2" numFmtId="34">
    <oc r="U43">
      <f>'I-ЦЗ'!V43-R43-S43-T43</f>
    </oc>
    <nc r="U43">
      <v>12.785423116810911</v>
    </nc>
  </rcc>
  <rcc rId="2637" sId="2" numFmtId="34">
    <oc r="Q44">
      <f>SUM(R44:U44)</f>
    </oc>
    <nc r="Q44">
      <v>74</v>
    </nc>
  </rcc>
  <rcc rId="2638" sId="2" numFmtId="34">
    <oc r="S44">
      <f>106.331499972637*0.6</f>
    </oc>
    <nc r="S44">
      <v>63.798899983582203</v>
    </nc>
  </rcc>
  <rcc rId="2639" sId="2" numFmtId="34">
    <oc r="U44">
      <f>'I-ЦЗ'!V44-R44-S44-T44</f>
    </oc>
    <nc r="U44">
      <v>1.4799059967318797</v>
    </nc>
  </rcc>
  <rcc rId="2640" sId="2" numFmtId="34">
    <oc r="Q45">
      <f>SUM(R45:U45)</f>
    </oc>
    <nc r="Q45">
      <v>0</v>
    </nc>
  </rcc>
  <rcc rId="2641" sId="2" numFmtId="34">
    <oc r="Q46">
      <f>SUM(R46:U46)</f>
    </oc>
    <nc r="Q46">
      <v>106</v>
    </nc>
  </rcc>
  <rcc rId="2642" sId="2" numFmtId="34">
    <oc r="S46">
      <f>139.566408493142*0.6</f>
    </oc>
    <nc r="S46">
      <v>83.739845095885201</v>
    </nc>
  </rcc>
  <rcc rId="2643" sId="2" numFmtId="34">
    <oc r="U46">
      <f>'I-ЦЗ'!V46-R46-S46-T46</f>
    </oc>
    <nc r="U46">
      <v>7.9038600860586596</v>
    </nc>
  </rcc>
  <rcc rId="2644" sId="2" numFmtId="34">
    <oc r="Q47">
      <f>SUM(R47:U47)</f>
    </oc>
    <nc r="Q47">
      <v>169</v>
    </nc>
  </rcc>
  <rcc rId="2645" sId="2" numFmtId="34">
    <oc r="S47">
      <f>190.974933937288*0.6</f>
    </oc>
    <nc r="S47">
      <v>114.5849603623728</v>
    </nc>
  </rcc>
  <rcc rId="2646" sId="2" numFmtId="34">
    <oc r="U47">
      <f>'I-ЦЗ'!V47-R47-S47-T47</f>
    </oc>
    <nc r="U47">
      <v>22.770931656187194</v>
    </nc>
  </rcc>
  <rcc rId="2647" sId="2" numFmtId="34">
    <oc r="Q48">
      <f>SUM(R48:U48)</f>
    </oc>
    <nc r="Q48">
      <v>95</v>
    </nc>
  </rcc>
  <rcc rId="2648" sId="2" numFmtId="34">
    <oc r="S48">
      <f>98.7572560147183*0.8</f>
    </oc>
    <nc r="S48">
      <v>79.005804811774638</v>
    </nc>
  </rcc>
  <rcc rId="2649" sId="2" numFmtId="34">
    <oc r="U48">
      <f>'I-ЦЗ'!V48-R48-S48-T48</f>
    </oc>
    <nc r="U48">
      <v>13.106478343230982</v>
    </nc>
  </rcc>
  <rcc rId="2650" sId="2" numFmtId="34">
    <oc r="Q49">
      <f>SUM(R49:U49)</f>
    </oc>
    <nc r="Q49">
      <v>41.81</v>
    </nc>
  </rcc>
  <rcc rId="2651" sId="2" numFmtId="34">
    <oc r="U49">
      <f>'I-ЦЗ'!V49-R49-S49-T49</f>
    </oc>
    <nc r="U49">
      <v>5.5512528411977096</v>
    </nc>
  </rcc>
  <rcc rId="2652" sId="2" numFmtId="34">
    <oc r="Q50">
      <f>SUM(R50:U50)</f>
    </oc>
    <nc r="Q50">
      <v>38.04</v>
    </nc>
  </rcc>
  <rcc rId="2653" sId="2" numFmtId="34">
    <oc r="U50">
      <f>'I-ЦЗ'!V50-R50-S50-T50</f>
    </oc>
    <nc r="U50">
      <v>3.2038280376686634</v>
    </nc>
  </rcc>
  <rcc rId="2654" sId="2" numFmtId="34">
    <oc r="Q51">
      <f>SUM(R51:U51)</f>
    </oc>
    <nc r="Q51">
      <v>9</v>
    </nc>
  </rcc>
  <rcc rId="2655" sId="2" numFmtId="34">
    <oc r="R51">
      <f>1105061.2894325/1000000</f>
    </oc>
    <nc r="R51">
      <v>1.1050612894325</v>
    </nc>
  </rcc>
  <rcc rId="2656" sId="2" numFmtId="34">
    <oc r="S51">
      <f>6220027.08650555/1000000</f>
    </oc>
    <nc r="S51">
      <v>6.2200270865055503</v>
    </nc>
  </rcc>
  <rcc rId="2657" sId="2" numFmtId="34">
    <oc r="T51">
      <f>736746.759112287/1000000</f>
    </oc>
    <nc r="T51">
      <v>0.73674675911228693</v>
    </nc>
  </rcc>
  <rcc rId="2658" sId="2" numFmtId="34">
    <oc r="U51">
      <f>'I-ЦЗ'!V51-R51-S51-T51</f>
    </oc>
    <nc r="U51">
      <v>0.93816486494966256</v>
    </nc>
  </rcc>
  <rcc rId="2659" sId="2" numFmtId="34">
    <oc r="Q52">
      <f>SUM(R52:U52)</f>
    </oc>
    <nc r="Q52">
      <v>40</v>
    </nc>
  </rcc>
  <rcc rId="2660" sId="2" numFmtId="34">
    <oc r="S52">
      <f>10.48367958*0.2</f>
    </oc>
    <nc r="S52">
      <v>2.0967359160000001</v>
    </nc>
  </rcc>
  <rcc rId="2661" sId="2" numFmtId="34">
    <oc r="U52">
      <f>'I-ЦЗ'!V52-R52-S52-T52</f>
    </oc>
    <nc r="U52">
      <v>0.53514980399999956</v>
    </nc>
  </rcc>
  <rcc rId="2662" sId="2" numFmtId="34">
    <oc r="Q53">
      <f>SUM(R53:U53)</f>
    </oc>
    <nc r="Q53">
      <v>3</v>
    </nc>
  </rcc>
  <rcc rId="2663" sId="2" numFmtId="34">
    <oc r="U53">
      <f>'I-ЦЗ'!V53-R53-S53-T53</f>
    </oc>
    <nc r="U53">
      <v>0.84459799000000002</v>
    </nc>
  </rcc>
  <rcc rId="2664" sId="2" numFmtId="34">
    <oc r="Q54">
      <f>SUM(Q43:Q53)</f>
    </oc>
    <nc r="Q54">
      <v>701.66999999999985</v>
    </nc>
  </rcc>
  <rcc rId="2665" sId="2" numFmtId="34">
    <oc r="R54">
      <f>SUM(R43:R53)</f>
    </oc>
    <nc r="R54">
      <v>44.364509609314155</v>
    </nc>
  </rcc>
  <rcc rId="2666" sId="2" numFmtId="34">
    <oc r="S54">
      <f>SUM(S43:S53)</f>
    </oc>
    <nc r="S54">
      <v>523.93227124994519</v>
    </nc>
  </rcc>
  <rcc rId="2667" sId="2" numFmtId="34">
    <oc r="T54">
      <f>SUM(T43:T53)</f>
    </oc>
    <nc r="T54">
      <v>64.253626403904974</v>
    </nc>
  </rcc>
  <rcc rId="2668" sId="2" numFmtId="34">
    <oc r="U54">
      <f>SUM(U43:U53)</f>
    </oc>
    <nc r="U54">
      <v>69.119592736835671</v>
    </nc>
  </rcc>
  <rcc rId="2669" sId="2" numFmtId="34">
    <oc r="AC54">
      <f>SUM(AC43:AC53)</f>
    </oc>
    <nc r="AC54">
      <v>0</v>
    </nc>
  </rcc>
  <rcc rId="2670" sId="2" numFmtId="34">
    <oc r="AH54">
      <f>SUM(AH43:AH53)</f>
    </oc>
    <nc r="AH54">
      <v>0</v>
    </nc>
  </rcc>
  <rcc rId="2671" sId="2" numFmtId="34">
    <oc r="Q56">
      <f>SUM(R56:U56)</f>
    </oc>
    <nc r="Q56">
      <v>0.5</v>
    </nc>
  </rcc>
  <rcc rId="2672" sId="2" numFmtId="34">
    <oc r="U56">
      <f>'I-ЦЗ'!V56-R56-S56-T56</f>
    </oc>
    <nc r="U56">
      <v>0.5</v>
    </nc>
  </rcc>
  <rcc rId="2673" sId="2" numFmtId="34">
    <oc r="AC56">
      <f>'I-ЦЗ'!K56</f>
    </oc>
    <nc r="AC56">
      <v>6.3</v>
    </nc>
  </rcc>
  <rcc rId="2674" sId="2" numFmtId="34">
    <oc r="AH56">
      <f>'I-ЦЗ'!J56</f>
    </oc>
    <nc r="AH56">
      <v>3.117</v>
    </nc>
  </rcc>
  <rcc rId="2675" sId="2" numFmtId="34">
    <oc r="Q57">
      <f>SUM(R57:U57)</f>
    </oc>
    <nc r="Q57">
      <v>0</v>
    </nc>
  </rcc>
  <rcc rId="2676" sId="2" numFmtId="34">
    <oc r="U57">
      <f>'I-ЦЗ'!V57-R57-S57-T57</f>
    </oc>
    <nc r="U57">
      <v>0</v>
    </nc>
  </rcc>
  <rcc rId="2677" sId="2" numFmtId="34">
    <oc r="AC57">
      <f>'I-ЦЗ'!K57</f>
    </oc>
    <nc r="AC57">
      <v>0</v>
    </nc>
  </rcc>
  <rcc rId="2678" sId="2" numFmtId="34">
    <oc r="AH57">
      <f>'I-ЦЗ'!J57</f>
    </oc>
    <nc r="AH57">
      <v>0</v>
    </nc>
  </rcc>
  <rcc rId="2679" sId="2" numFmtId="34">
    <oc r="Q58">
      <f>SUM(R58:U58)</f>
    </oc>
    <nc r="Q58">
      <v>0</v>
    </nc>
  </rcc>
  <rcc rId="2680" sId="2" numFmtId="34">
    <oc r="U58">
      <f>'I-ЦЗ'!V58-R58-S58-T58</f>
    </oc>
    <nc r="U58">
      <v>0</v>
    </nc>
  </rcc>
  <rcc rId="2681" sId="2" numFmtId="34">
    <oc r="AC58">
      <f>'I-ЦЗ'!K58</f>
    </oc>
    <nc r="AC58">
      <v>0</v>
    </nc>
  </rcc>
  <rcc rId="2682" sId="2" numFmtId="34">
    <oc r="AH58">
      <f>'I-ЦЗ'!J58</f>
    </oc>
    <nc r="AH58">
      <v>0</v>
    </nc>
  </rcc>
  <rcc rId="2683" sId="2" numFmtId="34">
    <oc r="Q59">
      <f>SUM(R59:U59)</f>
    </oc>
    <nc r="Q59">
      <v>0</v>
    </nc>
  </rcc>
  <rcc rId="2684" sId="2" numFmtId="34">
    <oc r="U59">
      <f>'I-ЦЗ'!V59-R59-S59-T59</f>
    </oc>
    <nc r="U59">
      <v>0</v>
    </nc>
  </rcc>
  <rcc rId="2685" sId="2" numFmtId="34">
    <oc r="AC59">
      <f>'I-ЦЗ'!K59</f>
    </oc>
    <nc r="AC59">
      <v>0</v>
    </nc>
  </rcc>
  <rcc rId="2686" sId="2" numFmtId="34">
    <oc r="AH59">
      <f>'I-ЦЗ'!J59</f>
    </oc>
    <nc r="AH59">
      <v>0</v>
    </nc>
  </rcc>
  <rcc rId="2687" sId="2" numFmtId="34">
    <oc r="Q60">
      <f>SUM(R60:U60)</f>
    </oc>
    <nc r="Q60">
      <v>27</v>
    </nc>
  </rcc>
  <rcc rId="2688" sId="2" numFmtId="34">
    <oc r="R60">
      <f>3645829.32915426/1000000</f>
    </oc>
    <nc r="R60">
      <v>3.6458293291542598</v>
    </nc>
  </rcc>
  <rcc rId="2689" sId="2" numFmtId="34">
    <oc r="S60">
      <f>17885826.8734868/1000000</f>
    </oc>
    <nc r="S60">
      <v>17.885826873486799</v>
    </nc>
  </rcc>
  <rcc rId="2690" sId="2" numFmtId="34">
    <oc r="T60">
      <f>2513178.59099779/1000000</f>
    </oc>
    <nc r="T60">
      <v>2.5131785909977902</v>
    </nc>
  </rcc>
  <rcc rId="2691" sId="2" numFmtId="34">
    <oc r="U60">
      <f>'I-ЦЗ'!V60-R60-S60-T60</f>
    </oc>
    <nc r="U60">
      <v>2.9551652063611504</v>
    </nc>
  </rcc>
  <rcc rId="2692" sId="2" numFmtId="34">
    <oc r="AC60">
      <f>'I-ЦЗ'!K60</f>
    </oc>
    <nc r="AC60">
      <v>3.95</v>
    </nc>
  </rcc>
  <rcc rId="2693" sId="2" numFmtId="34">
    <oc r="AH60">
      <f>'I-ЦЗ'!J60</f>
    </oc>
    <nc r="AH60">
      <v>5.92</v>
    </nc>
  </rcc>
  <rcc rId="2694" sId="2" numFmtId="34">
    <oc r="Q61">
      <f>SUM(R61:U61)</f>
    </oc>
    <nc r="Q61">
      <v>3</v>
    </nc>
  </rcc>
  <rcc rId="2695" sId="2" numFmtId="34">
    <oc r="R61">
      <f>'I-ЦЗ'!V61</f>
    </oc>
    <nc r="R61">
      <v>3</v>
    </nc>
  </rcc>
  <rcc rId="2696" sId="2" numFmtId="34">
    <oc r="U61">
      <f>'I-ЦЗ'!V61-R61-S61-T61</f>
    </oc>
    <nc r="U61">
      <v>0</v>
    </nc>
  </rcc>
  <rcc rId="2697" sId="2" numFmtId="34">
    <oc r="AC61">
      <f>'I-ЦЗ'!K61</f>
    </oc>
    <nc r="AC61">
      <v>0</v>
    </nc>
  </rcc>
  <rcc rId="2698" sId="2" numFmtId="34">
    <oc r="AH61">
      <f>'I-ЦЗ'!J61</f>
    </oc>
    <nc r="AH61">
      <v>0</v>
    </nc>
  </rcc>
  <rcc rId="2699" sId="2" numFmtId="34">
    <oc r="Q62">
      <f>SUM(R62:U62)</f>
    </oc>
    <nc r="Q62">
      <v>2.1</v>
    </nc>
  </rcc>
  <rcc rId="2700" sId="2" numFmtId="34">
    <oc r="U62">
      <f>'I-ЦЗ'!V62-R62-S62-T62</f>
    </oc>
    <nc r="U62">
      <v>1.0613227893601702</v>
    </nc>
  </rcc>
  <rcc rId="2701" sId="2" numFmtId="34">
    <oc r="AC62">
      <f>'I-ЦЗ'!K62</f>
    </oc>
    <nc r="AC62">
      <v>0</v>
    </nc>
  </rcc>
  <rcc rId="2702" sId="2" numFmtId="34">
    <oc r="AH62">
      <f>'I-ЦЗ'!J62</f>
    </oc>
    <nc r="AH62">
      <v>0</v>
    </nc>
  </rcc>
  <rcc rId="2703" sId="2" numFmtId="34">
    <oc r="Q63">
      <f>SUM(Q56:Q62)</f>
    </oc>
    <nc r="Q63">
      <v>32.6</v>
    </nc>
  </rcc>
  <rcc rId="2704" sId="2" numFmtId="34">
    <oc r="R63">
      <f>SUM(R56:R62)</f>
    </oc>
    <nc r="R63">
      <v>7.6845065397940902</v>
    </nc>
  </rcc>
  <rcc rId="2705" sId="2" numFmtId="34">
    <oc r="S63">
      <f>SUM(S56:S62)</f>
    </oc>
    <nc r="S63">
      <v>17.885826873486799</v>
    </nc>
  </rcc>
  <rcc rId="2706" sId="2" numFmtId="34">
    <oc r="T63">
      <f>SUM(T56:T62)</f>
    </oc>
    <nc r="T63">
      <v>2.5131785909977902</v>
    </nc>
  </rcc>
  <rcc rId="2707" sId="2" numFmtId="34">
    <oc r="U63">
      <f>SUM(U56:U62)</f>
    </oc>
    <nc r="U63">
      <v>4.5164879957213202</v>
    </nc>
  </rcc>
  <rcc rId="2708" sId="2" numFmtId="34">
    <oc r="AC63">
      <f>SUM(AC56:AC62)</f>
    </oc>
    <nc r="AC63">
      <v>10.25</v>
    </nc>
  </rcc>
  <rcc rId="2709" sId="2" numFmtId="34">
    <oc r="AH63">
      <f>SUM(AH56:AH62)</f>
    </oc>
    <nc r="AH63">
      <v>9.036999999999999</v>
    </nc>
  </rcc>
  <rcc rId="2710" sId="2" numFmtId="34">
    <oc r="AJ63">
      <f>SUM(AJ56:AJ62)</f>
    </oc>
    <nc r="AJ63">
      <v>10866</v>
    </nc>
  </rcc>
  <rcc rId="2711" sId="2" numFmtId="34">
    <oc r="Q65">
      <f>SUM(R65:U65)</f>
    </oc>
    <nc r="Q65">
      <v>27.6</v>
    </nc>
  </rcc>
  <rcc rId="2712" sId="2" numFmtId="34">
    <oc r="U65">
      <f>'I-ЦЗ'!V65-R65-S65-T65</f>
    </oc>
    <nc r="U65">
      <v>1.5995875302152207</v>
    </nc>
  </rcc>
  <rcc rId="2713" sId="2" numFmtId="34">
    <oc r="AC65">
      <f>'I-ЦЗ'!K65</f>
    </oc>
    <nc r="AC65">
      <v>0</v>
    </nc>
  </rcc>
  <rcc rId="2714" sId="2" numFmtId="34">
    <oc r="AH65">
      <f>'I-ЦЗ'!J65</f>
    </oc>
    <nc r="AH65">
      <v>0</v>
    </nc>
  </rcc>
  <rcc rId="2715" sId="2" numFmtId="34">
    <oc r="Q66">
      <f>SUM(R66:U66)</f>
    </oc>
    <nc r="Q66">
      <v>0</v>
    </nc>
  </rcc>
  <rcc rId="2716" sId="2" numFmtId="34">
    <oc r="U66">
      <f>'I-ЦЗ'!V66-R66-S66-T66</f>
    </oc>
    <nc r="U66">
      <v>0</v>
    </nc>
  </rcc>
  <rcc rId="2717" sId="2" numFmtId="34">
    <oc r="AC66">
      <f>'I-ЦЗ'!K66</f>
    </oc>
    <nc r="AC66">
      <v>0</v>
    </nc>
  </rcc>
  <rcc rId="2718" sId="2" numFmtId="34">
    <oc r="AH66">
      <f>'I-ЦЗ'!J66</f>
    </oc>
    <nc r="AH66">
      <v>0</v>
    </nc>
  </rcc>
  <rcc rId="2719" sId="2" numFmtId="34">
    <oc r="Q67">
      <f>SUM(R67:U67)</f>
    </oc>
    <nc r="Q67">
      <v>0</v>
    </nc>
  </rcc>
  <rcc rId="2720" sId="2" numFmtId="34">
    <oc r="U67">
      <f>'I-ЦЗ'!V67-R67-S67-T67</f>
    </oc>
    <nc r="U67">
      <v>0</v>
    </nc>
  </rcc>
  <rcc rId="2721" sId="2" numFmtId="34">
    <oc r="AC67">
      <f>'I-ЦЗ'!K67</f>
    </oc>
    <nc r="AC67">
      <v>0</v>
    </nc>
  </rcc>
  <rcc rId="2722" sId="2" numFmtId="34">
    <oc r="AH67">
      <f>'I-ЦЗ'!J67</f>
    </oc>
    <nc r="AH67">
      <v>0</v>
    </nc>
  </rcc>
  <rcc rId="2723" sId="2" numFmtId="34">
    <oc r="Q68">
      <f>SUM(R68:U68)</f>
    </oc>
    <nc r="Q68">
      <v>46.400000000000006</v>
    </nc>
  </rcc>
  <rcc rId="2724" sId="2" numFmtId="34">
    <oc r="U68">
      <f>'I-ЦЗ'!V68-R68-S68-T68</f>
    </oc>
    <nc r="U68">
      <v>9.0552145250394886</v>
    </nc>
  </rcc>
  <rcc rId="2725" sId="2" numFmtId="34">
    <oc r="AC68">
      <f>'I-ЦЗ'!K68</f>
    </oc>
    <nc r="AC68">
      <v>0</v>
    </nc>
  </rcc>
  <rcc rId="2726" sId="2" numFmtId="34">
    <oc r="AH68">
      <f>'I-ЦЗ'!J68</f>
    </oc>
    <nc r="AH68">
      <v>0</v>
    </nc>
  </rcc>
  <rcc rId="2727" sId="2" numFmtId="34">
    <oc r="Q69">
      <f>SUM(R69:U69)</f>
    </oc>
    <nc r="Q69">
      <v>50</v>
    </nc>
  </rcc>
  <rcc rId="2728" sId="2" numFmtId="34">
    <oc r="U69">
      <f>'I-ЦЗ'!V69-R69-S69-T69</f>
    </oc>
    <nc r="U69">
      <v>0.35294870415996016</v>
    </nc>
  </rcc>
  <rcc rId="2729" sId="2" numFmtId="34">
    <oc r="AC69">
      <f>'I-ЦЗ'!K69</f>
    </oc>
    <nc r="AC69">
      <v>0</v>
    </nc>
  </rcc>
  <rcc rId="2730" sId="2" numFmtId="34">
    <oc r="AH69">
      <f>'I-ЦЗ'!J69</f>
    </oc>
    <nc r="AH69">
      <v>0</v>
    </nc>
  </rcc>
  <rcc rId="2731" sId="2" numFmtId="34">
    <oc r="Q70">
      <f>SUM(R70:U70)</f>
    </oc>
    <nc r="Q70">
      <v>73.785061119999995</v>
    </nc>
  </rcc>
  <rcc rId="2732" sId="2" numFmtId="34">
    <oc r="S70">
      <f>143.542508162112*0.5</f>
    </oc>
    <nc r="S70">
      <v>71.771254081056</v>
    </nc>
  </rcc>
  <rcc rId="2733" sId="2" numFmtId="34">
    <oc r="U70">
      <f>'I-ЦЗ'!V70-R70-S70-T70</f>
    </oc>
    <nc r="U70">
      <v>2.0119634689439927</v>
    </nc>
  </rcc>
  <rcc rId="2734" sId="2" numFmtId="34">
    <oc r="AC70">
      <f>'I-ЦЗ'!K70</f>
    </oc>
    <nc r="AC70">
      <v>0</v>
    </nc>
  </rcc>
  <rcc rId="2735" sId="2" numFmtId="34">
    <oc r="AH70">
      <f>'I-ЦЗ'!J70</f>
    </oc>
    <nc r="AH70">
      <v>0</v>
    </nc>
  </rcc>
  <rcc rId="2736" sId="2" numFmtId="34">
    <oc r="Q71">
      <f>SUM(R71:U71)</f>
    </oc>
    <nc r="Q71">
      <v>25</v>
    </nc>
  </rcc>
  <rcc rId="2737" sId="2" numFmtId="34">
    <oc r="S71">
      <f>24.60928009*0.8</f>
    </oc>
    <nc r="S71">
      <v>19.687424071999999</v>
    </nc>
  </rcc>
  <rcc rId="2738" sId="2" numFmtId="34">
    <oc r="U71">
      <f>'I-ЦЗ'!V71-R71-S71-T71</f>
    </oc>
    <nc r="U71">
      <v>4.7444608980000016</v>
    </nc>
  </rcc>
  <rcc rId="2739" sId="2" numFmtId="34">
    <oc r="AC71">
      <f>'I-ЦЗ'!K71</f>
    </oc>
    <nc r="AC71">
      <v>0</v>
    </nc>
  </rcc>
  <rcc rId="2740" sId="2" numFmtId="34">
    <oc r="AH71">
      <f>'I-ЦЗ'!J71</f>
    </oc>
    <nc r="AH71">
      <v>0</v>
    </nc>
  </rcc>
  <rcc rId="2741" sId="2" numFmtId="34">
    <oc r="Q72">
      <f>SUM(R72:U72)</f>
    </oc>
    <nc r="Q72">
      <v>103.65</v>
    </nc>
  </rcc>
  <rcc rId="2742" sId="2" numFmtId="34">
    <oc r="S72">
      <f>135.151435981863*0.7</f>
    </oc>
    <nc r="S72">
      <v>94.606005187304092</v>
    </nc>
  </rcc>
  <rcc rId="2743" sId="2" numFmtId="34">
    <oc r="U72">
      <f>'I-ЦЗ'!V72-R72-S72-T72</f>
    </oc>
    <nc r="U72">
      <v>2.292703173930839</v>
    </nc>
  </rcc>
  <rcc rId="2744" sId="2" numFmtId="34">
    <oc r="AC72">
      <f>'I-ЦЗ'!K72</f>
    </oc>
    <nc r="AC72">
      <v>0</v>
    </nc>
  </rcc>
  <rcc rId="2745" sId="2" numFmtId="34">
    <oc r="AH72">
      <f>'I-ЦЗ'!J72</f>
    </oc>
    <nc r="AH72">
      <v>0</v>
    </nc>
  </rcc>
  <rcc rId="2746" sId="2" numFmtId="34">
    <oc r="Q73">
      <f>SUM(R73:U73)</f>
    </oc>
    <nc r="Q73">
      <v>2.04</v>
    </nc>
  </rcc>
  <rcc rId="2747" sId="2" numFmtId="34">
    <oc r="U73">
      <f>'I-ЦЗ'!V73-R73-S73-T73</f>
    </oc>
    <nc r="U73">
      <v>0.52973454495106975</v>
    </nc>
  </rcc>
  <rcc rId="2748" sId="2" numFmtId="34">
    <oc r="AC73">
      <f>'I-ЦЗ'!K73</f>
    </oc>
    <nc r="AC73">
      <v>0</v>
    </nc>
  </rcc>
  <rcc rId="2749" sId="2" numFmtId="34">
    <oc r="AH73">
      <f>'I-ЦЗ'!J73</f>
    </oc>
    <nc r="AH73">
      <v>0</v>
    </nc>
  </rcc>
  <rcc rId="2750" sId="2" numFmtId="34">
    <oc r="Q74">
      <f>SUM(R74:U74)</f>
    </oc>
    <nc r="Q74">
      <v>152.00000000000003</v>
    </nc>
  </rcc>
  <rcc rId="2751" sId="2" numFmtId="34">
    <oc r="S74">
      <f>149.986094413517*0.8</f>
    </oc>
    <nc r="S74">
      <v>119.98887553081362</v>
    </nc>
  </rcc>
  <rcc rId="2752" sId="2" numFmtId="34">
    <oc r="U74">
      <f>'I-ЦЗ'!V74-R74-S74-T74</f>
    </oc>
    <nc r="U74">
      <v>12.889579588149946</v>
    </nc>
  </rcc>
  <rcc rId="2753" sId="2" numFmtId="34">
    <oc r="AC74">
      <f>'I-ЦЗ'!K74</f>
    </oc>
    <nc r="AC74">
      <v>0</v>
    </nc>
  </rcc>
  <rcc rId="2754" sId="2" numFmtId="34">
    <oc r="AH74">
      <f>'I-ЦЗ'!J74</f>
    </oc>
    <nc r="AH74">
      <v>0</v>
    </nc>
  </rcc>
  <rcc rId="2755" sId="2" numFmtId="34">
    <oc r="Q75">
      <f>SUM(R75:U75)</f>
    </oc>
    <nc r="Q75">
      <v>161.32300000000001</v>
    </nc>
  </rcc>
  <rcc rId="2756" sId="2" numFmtId="34">
    <oc r="U75">
      <f>'I-ЦЗ'!V75-R75-S75-T75</f>
    </oc>
    <nc r="U75">
      <v>14.358236185028506</v>
    </nc>
  </rcc>
  <rcc rId="2757" sId="2" numFmtId="34">
    <oc r="AC75">
      <f>'I-ЦЗ'!K75</f>
    </oc>
    <nc r="AC75">
      <v>0</v>
    </nc>
  </rcc>
  <rcc rId="2758" sId="2" numFmtId="34">
    <oc r="AH75">
      <f>'I-ЦЗ'!J75</f>
    </oc>
    <nc r="AH75">
      <v>0</v>
    </nc>
  </rcc>
  <rcc rId="2759" sId="2" numFmtId="34">
    <oc r="Q76">
      <f>SUM(R76:U76)</f>
    </oc>
    <nc r="Q76">
      <v>13.94</v>
    </nc>
  </rcc>
  <rcc rId="2760" sId="2" numFmtId="34">
    <oc r="U76">
      <f>'I-ЦЗ'!V76-R76-S76-T76</f>
    </oc>
    <nc r="U76">
      <v>0.15210839999999948</v>
    </nc>
  </rcc>
  <rcc rId="2761" sId="2" numFmtId="34">
    <oc r="AC76">
      <f>'I-ЦЗ'!K76</f>
    </oc>
    <nc r="AC76">
      <v>0</v>
    </nc>
  </rcc>
  <rcc rId="2762" sId="2" numFmtId="34">
    <oc r="AH76">
      <f>'I-ЦЗ'!J76</f>
    </oc>
    <nc r="AH76">
      <v>0</v>
    </nc>
  </rcc>
  <rcc rId="2763" sId="2" numFmtId="34">
    <oc r="Q77">
      <f>SUM(R77:U77)</f>
    </oc>
    <nc r="Q77">
      <v>4.3879999999999999</v>
    </nc>
  </rcc>
  <rcc rId="2764" sId="2" numFmtId="34">
    <oc r="R77">
      <f>'I-ЦЗ'!V77</f>
    </oc>
    <nc r="R77">
      <v>4.3879999999999999</v>
    </nc>
  </rcc>
  <rcc rId="2765" sId="2" numFmtId="34">
    <oc r="U77">
      <f>'I-ЦЗ'!V77-R77-S77-T77</f>
    </oc>
    <nc r="U77">
      <v>0</v>
    </nc>
  </rcc>
  <rcc rId="2766" sId="2" numFmtId="34">
    <oc r="AC77">
      <f>'I-ЦЗ'!K77</f>
    </oc>
    <nc r="AC77">
      <v>0</v>
    </nc>
  </rcc>
  <rcc rId="2767" sId="2" numFmtId="34">
    <oc r="AH77">
      <f>'I-ЦЗ'!J77</f>
    </oc>
    <nc r="AH77">
      <v>0</v>
    </nc>
  </rcc>
  <rcc rId="2768" sId="2" numFmtId="34">
    <oc r="Q78">
      <f>SUM(R78:U78)</f>
    </oc>
    <nc r="Q78">
      <v>86.01528137232539</v>
    </nc>
  </rcc>
  <rcc rId="2769" sId="2" numFmtId="34">
    <oc r="R78">
      <f>7683747.86134672/1000000</f>
    </oc>
    <nc r="R78">
      <v>7.6837478613467196</v>
    </nc>
  </rcc>
  <rcc rId="2770" sId="2" numFmtId="34">
    <oc r="S78">
      <f>46862102.3649112/1000000</f>
    </oc>
    <nc r="S78">
      <v>46.862102364911202</v>
    </nc>
  </rcc>
  <rcc rId="2771" sId="2" numFmtId="34">
    <oc r="T78">
      <f>24848360.3146959/1000000</f>
    </oc>
    <nc r="T78">
      <v>24.848360314695899</v>
    </nc>
  </rcc>
  <rcc rId="2772" sId="2" numFmtId="34">
    <oc r="U78">
      <f>'I-ЦЗ'!V78-R78-S78-T78</f>
    </oc>
    <nc r="U78">
      <v>6.621070831371572</v>
    </nc>
  </rcc>
  <rcc rId="2773" sId="2" numFmtId="34">
    <oc r="AC78">
      <f>'I-ЦЗ'!K78</f>
    </oc>
    <nc r="AC78">
      <v>5.48</v>
    </nc>
  </rcc>
  <rcc rId="2774" sId="2" numFmtId="34">
    <oc r="AH78">
      <f>'I-ЦЗ'!J78</f>
    </oc>
    <nc r="AH78">
      <v>14.11</v>
    </nc>
  </rcc>
  <rcc rId="2775" sId="2" numFmtId="34">
    <oc r="Q79">
      <f>SUM(R79:U79)</f>
    </oc>
    <nc r="Q79">
      <v>1.9999999999999574E-2</v>
    </nc>
  </rcc>
  <rcc rId="2776" sId="2" numFmtId="34">
    <oc r="U79">
      <f>'I-ЦЗ'!V79-R79-S79-T79</f>
    </oc>
    <nc r="U79">
      <v>1.9999999999999574E-2</v>
    </nc>
  </rcc>
  <rcc rId="2777" sId="2" numFmtId="34">
    <oc r="AC79">
      <f>'I-ЦЗ'!K79</f>
    </oc>
    <nc r="AC79">
      <v>0</v>
    </nc>
  </rcc>
  <rcc rId="2778" sId="2" numFmtId="34">
    <oc r="AH79">
      <f>'I-ЦЗ'!J79</f>
    </oc>
    <nc r="AH79">
      <v>0</v>
    </nc>
  </rcc>
  <rcc rId="2779" sId="2" numFmtId="34">
    <oc r="AJ79">
      <f>27</f>
    </oc>
    <nc r="AJ79">
      <v>27</v>
    </nc>
  </rcc>
  <rcc rId="2780" sId="2" numFmtId="34">
    <oc r="Q80">
      <f>SUM(R80:U80)</f>
    </oc>
    <nc r="Q80">
      <v>0</v>
    </nc>
  </rcc>
  <rcc rId="2781" sId="2" numFmtId="34">
    <oc r="U80">
      <f>'I-ЦЗ'!V80-R80-S80-T80</f>
    </oc>
    <nc r="U80">
      <v>0</v>
    </nc>
  </rcc>
  <rcc rId="2782" sId="2" numFmtId="34">
    <oc r="AC80">
      <f>'I-ЦЗ'!K80</f>
    </oc>
    <nc r="AC80">
      <v>0</v>
    </nc>
  </rcc>
  <rcc rId="2783" sId="2" numFmtId="34">
    <oc r="AH80">
      <f>'I-ЦЗ'!J80</f>
    </oc>
    <nc r="AH80">
      <v>0</v>
    </nc>
  </rcc>
  <rcc rId="2784" sId="2" numFmtId="34">
    <oc r="Q81">
      <f>SUM(R81:U81)</f>
    </oc>
    <nc r="Q81">
      <v>0</v>
    </nc>
  </rcc>
  <rcc rId="2785" sId="2" numFmtId="34">
    <oc r="U81">
      <f>'I-ЦЗ'!V81-R81-S81-T81</f>
    </oc>
    <nc r="U81">
      <v>0</v>
    </nc>
  </rcc>
  <rcc rId="2786" sId="2" numFmtId="34">
    <oc r="AC81">
      <f>'I-ЦЗ'!K81</f>
    </oc>
    <nc r="AC81">
      <v>0</v>
    </nc>
  </rcc>
  <rcc rId="2787" sId="2" numFmtId="34">
    <oc r="AH81">
      <f>'I-ЦЗ'!J81</f>
    </oc>
    <nc r="AH81">
      <v>0</v>
    </nc>
  </rcc>
  <rcc rId="2788" sId="2" numFmtId="34">
    <oc r="Q82">
      <f>SUM(R82:U82)</f>
    </oc>
    <nc r="Q82">
      <v>20</v>
    </nc>
  </rcc>
  <rcc rId="2789" sId="2" numFmtId="34">
    <oc r="S82">
      <f>18.0084767836304*0.9</f>
    </oc>
    <nc r="S82">
      <v>16.207629105267362</v>
    </nc>
  </rcc>
  <rcc rId="2790" sId="2" numFmtId="34">
    <oc r="U82">
      <f>'I-ЦЗ'!V82-R82-S82-T82</f>
    </oc>
    <nc r="U82">
      <v>1.048250768373586</v>
    </nc>
  </rcc>
  <rcc rId="2791" sId="2" numFmtId="34">
    <oc r="AC82">
      <f>'I-ЦЗ'!K82</f>
    </oc>
    <nc r="AC82">
      <v>0</v>
    </nc>
  </rcc>
  <rcc rId="2792" sId="2" numFmtId="34">
    <oc r="AH82">
      <f>'I-ЦЗ'!J82</f>
    </oc>
    <nc r="AH82">
      <v>0</v>
    </nc>
  </rcc>
  <rcc rId="2793" sId="2" numFmtId="34">
    <oc r="Q83">
      <f>SUM(R83:U83)</f>
    </oc>
    <nc r="Q83">
      <v>99.75</v>
    </nc>
  </rcc>
  <rcc rId="2794" sId="2" numFmtId="34">
    <oc r="S83">
      <f>98.3804115785275*0.8</f>
    </oc>
    <nc r="S83">
      <v>78.704329262822</v>
    </nc>
  </rcc>
  <rcc rId="2795" sId="2" numFmtId="34">
    <oc r="U83">
      <f>'I-ЦЗ'!V83-R83-S83-T83</f>
    </oc>
    <nc r="U83">
      <v>5.4593051793835645</v>
    </nc>
  </rcc>
  <rcc rId="2796" sId="2" numFmtId="34">
    <oc r="AC83">
      <f>'I-ЦЗ'!K83</f>
    </oc>
    <nc r="AC83">
      <v>0</v>
    </nc>
  </rcc>
  <rcc rId="2797" sId="2" numFmtId="34">
    <oc r="AH83">
      <f>'I-ЦЗ'!J83</f>
    </oc>
    <nc r="AH83">
      <v>0</v>
    </nc>
  </rcc>
  <rcc rId="2798" sId="2" numFmtId="34">
    <oc r="Q84">
      <f>SUM(R84:U84)</f>
    </oc>
    <nc r="Q84">
      <v>4</v>
    </nc>
  </rcc>
  <rcc rId="2799" sId="2" numFmtId="34">
    <oc r="S84">
      <f>3.04996565*0.5</f>
    </oc>
    <nc r="S84">
      <v>1.5249828249999999</v>
    </nc>
  </rcc>
  <rcc rId="2800" sId="2" numFmtId="34">
    <oc r="U84">
      <f>'I-ЦЗ'!V84-R84-S84-T84</f>
    </oc>
    <nc r="U84">
      <v>0.22474303499999992</v>
    </nc>
  </rcc>
  <rcc rId="2801" sId="2" numFmtId="34">
    <oc r="AC84">
      <f>'I-ЦЗ'!K84</f>
    </oc>
    <nc r="AC84">
      <v>0</v>
    </nc>
  </rcc>
  <rcc rId="2802" sId="2" numFmtId="34">
    <oc r="AH84">
      <f>'I-ЦЗ'!J84</f>
    </oc>
    <nc r="AH84">
      <v>0</v>
    </nc>
  </rcc>
  <rcc rId="2803" sId="2" numFmtId="34">
    <oc r="Q85">
      <f>SUM(Q65:Q84)</f>
    </oc>
    <nc r="Q85">
      <v>869.9113424923255</v>
    </nc>
  </rcc>
  <rcc rId="2804" sId="2" numFmtId="34">
    <oc r="R85">
      <f>SUM(R65:R84)</f>
    </oc>
    <nc r="R85">
      <v>77.605930522708263</v>
    </nc>
  </rcc>
  <rcc rId="2805" sId="2" numFmtId="34">
    <oc r="S85">
      <f>SUM(S65:S84)</f>
    </oc>
    <nc r="S85">
      <v>678.46665823154922</v>
    </nc>
  </rcc>
  <rcc rId="2806" sId="2" numFmtId="34">
    <oc r="T85">
      <f>SUM(T65:T84)</f>
    </oc>
    <nc r="T85">
      <v>52.478846905520165</v>
    </nc>
  </rcc>
  <rcc rId="2807" sId="2" numFmtId="34">
    <oc r="U85">
      <f>SUM(U65:U84)</f>
    </oc>
    <nc r="U85">
      <v>61.359906832547743</v>
    </nc>
  </rcc>
  <rcc rId="2808" sId="2" numFmtId="34">
    <oc r="AC85">
      <f>SUM(AC65:AC84)</f>
    </oc>
    <nc r="AC85">
      <v>5.48</v>
    </nc>
  </rcc>
  <rcc rId="2809" sId="2" numFmtId="34">
    <oc r="AH85">
      <f>SUM(AH65:AH84)</f>
    </oc>
    <nc r="AH85">
      <v>14.11</v>
    </nc>
  </rcc>
  <rcc rId="2810" sId="2" numFmtId="34">
    <oc r="AJ85">
      <f>SUM(AJ65:AJ84)</f>
    </oc>
    <nc r="AJ85">
      <v>27</v>
    </nc>
  </rcc>
  <rcc rId="2811" sId="2" numFmtId="34">
    <oc r="Q87">
      <f>SUM(R87:U87)</f>
    </oc>
    <nc r="Q87">
      <v>60</v>
    </nc>
  </rcc>
  <rcc rId="2812" sId="2" numFmtId="34">
    <oc r="S87">
      <f>299.15374963236*0.12</f>
    </oc>
    <nc r="S87">
      <v>35.898449955883201</v>
    </nc>
  </rcc>
  <rcc rId="2813" sId="2" numFmtId="34">
    <oc r="U87">
      <f>'I-ЦЗ'!V87-R87-S87-T87</f>
    </oc>
    <nc r="U87">
      <v>8.9106893270441976</v>
    </nc>
  </rcc>
  <rcc rId="2814" sId="2" numFmtId="34">
    <oc r="AC87">
      <f>'I-ЦЗ'!K87</f>
    </oc>
    <nc r="AC87">
      <v>0</v>
    </nc>
  </rcc>
  <rcc rId="2815" sId="2" numFmtId="34">
    <oc r="AH87">
      <f>'I-ЦЗ'!J87</f>
    </oc>
    <nc r="AH87">
      <v>0</v>
    </nc>
  </rcc>
  <rcc rId="2816" sId="2" numFmtId="34">
    <oc r="Q88">
      <f>SUM(R88:U88)</f>
    </oc>
    <nc r="Q88">
      <v>0</v>
    </nc>
  </rcc>
  <rcc rId="2817" sId="2" numFmtId="34">
    <oc r="U88">
      <f>'I-ЦЗ'!V88-R88-S88-T88</f>
    </oc>
    <nc r="U88">
      <v>0</v>
    </nc>
  </rcc>
  <rcc rId="2818" sId="2" numFmtId="34">
    <oc r="AC88">
      <f>'I-ЦЗ'!K88</f>
    </oc>
    <nc r="AC88">
      <v>0</v>
    </nc>
  </rcc>
  <rcc rId="2819" sId="2" numFmtId="34">
    <oc r="AH88">
      <f>'I-ЦЗ'!J88</f>
    </oc>
    <nc r="AH88">
      <v>0</v>
    </nc>
  </rcc>
  <rcc rId="2820" sId="2" numFmtId="34">
    <oc r="Q89">
      <f>SUM(R89:U89)</f>
    </oc>
    <nc r="Q89">
      <v>1</v>
    </nc>
  </rcc>
  <rcc rId="2821" sId="2" numFmtId="34">
    <oc r="R89">
      <f>'I-ЦЗ'!V89</f>
    </oc>
    <nc r="R89">
      <v>1</v>
    </nc>
  </rcc>
  <rcc rId="2822" sId="2" numFmtId="34">
    <oc r="U89">
      <f>'I-ЦЗ'!V89-R89-S89-T89</f>
    </oc>
    <nc r="U89">
      <v>0</v>
    </nc>
  </rcc>
  <rcc rId="2823" sId="2" numFmtId="34">
    <oc r="AC89">
      <f>'I-ЦЗ'!K89</f>
    </oc>
    <nc r="AC89">
      <v>0</v>
    </nc>
  </rcc>
  <rcc rId="2824" sId="2" numFmtId="34">
    <oc r="AH89">
      <f>'I-ЦЗ'!J89</f>
    </oc>
    <nc r="AH89">
      <v>0</v>
    </nc>
  </rcc>
  <rcc rId="2825" sId="2" numFmtId="34">
    <oc r="Q90">
      <f>SUM(R90:U90)</f>
    </oc>
    <nc r="Q90">
      <v>0</v>
    </nc>
  </rcc>
  <rcc rId="2826" sId="2" numFmtId="34">
    <oc r="U90">
      <f>'I-ЦЗ'!V90-R90-S90-T90</f>
    </oc>
    <nc r="U90">
      <v>0</v>
    </nc>
  </rcc>
  <rcc rId="2827" sId="2" numFmtId="34">
    <oc r="AC90">
      <f>'I-ЦЗ'!K90</f>
    </oc>
    <nc r="AC90">
      <v>0</v>
    </nc>
  </rcc>
  <rcc rId="2828" sId="2" numFmtId="34">
    <oc r="AH90">
      <f>'I-ЦЗ'!J90</f>
    </oc>
    <nc r="AH90">
      <v>0</v>
    </nc>
  </rcc>
  <rcc rId="2829" sId="2" numFmtId="34">
    <oc r="Q91">
      <f>SUM(R91:U91)</f>
    </oc>
    <nc r="Q91">
      <v>9</v>
    </nc>
  </rcc>
  <rcc rId="2830" sId="2" numFmtId="34">
    <oc r="S91">
      <f>46.9103826001*0.05</f>
    </oc>
    <nc r="S91">
      <v>2.345519130005</v>
    </nc>
  </rcc>
  <rcc rId="2831" sId="2" numFmtId="34">
    <oc r="U91">
      <f>'I-ЦЗ'!V91-R91-S91-T91</f>
    </oc>
    <nc r="U91">
      <v>0.56486347009500015</v>
    </nc>
  </rcc>
  <rcc rId="2832" sId="2" numFmtId="34">
    <oc r="AC91">
      <f>'I-ЦЗ'!K91</f>
    </oc>
    <nc r="AC91">
      <v>0</v>
    </nc>
  </rcc>
  <rcc rId="2833" sId="2" numFmtId="34">
    <oc r="AH91">
      <f>'I-ЦЗ'!J91</f>
    </oc>
    <nc r="AH91">
      <v>0</v>
    </nc>
  </rcc>
  <rcc rId="2834" sId="2" numFmtId="34">
    <oc r="Q92">
      <f>SUM(R92:U92)</f>
    </oc>
    <nc r="Q92">
      <v>4.5</v>
    </nc>
  </rcc>
  <rcc rId="2835" sId="2" numFmtId="34">
    <oc r="R92">
      <f>438709.638155312/1000000</f>
    </oc>
    <nc r="R92">
      <v>0.438709638155312</v>
    </nc>
  </rcc>
  <rcc rId="2836" sId="2" numFmtId="34">
    <oc r="S92">
      <f>3395364.34556037/1000000</f>
    </oc>
    <nc r="S92">
      <v>3.3953643455603699</v>
    </nc>
  </rcc>
  <rcc rId="2837" sId="2" numFmtId="34">
    <oc r="T92">
      <f>160087.272263545/1000000</f>
    </oc>
    <nc r="T92">
      <v>0.16008727226354499</v>
    </nc>
  </rcc>
  <rcc rId="2838" sId="2" numFmtId="34">
    <oc r="U92">
      <f>'I-ЦЗ'!V92-R92-S92-T92</f>
    </oc>
    <nc r="U92">
      <v>0.50583874402077311</v>
    </nc>
  </rcc>
  <rcc rId="2839" sId="2" numFmtId="34">
    <oc r="AC92">
      <f>'I-ЦЗ'!K92</f>
    </oc>
    <nc r="AC92">
      <v>0.16</v>
    </nc>
  </rcc>
  <rcc rId="2840" sId="2" numFmtId="34">
    <oc r="AH92">
      <f>'I-ЦЗ'!J92</f>
    </oc>
    <nc r="AH92">
      <v>1.65</v>
    </nc>
  </rcc>
  <rcc rId="2841" sId="2" numFmtId="34">
    <oc r="Q93">
      <f>SUM(Q87:Q92)</f>
    </oc>
    <nc r="Q93">
      <v>74.5</v>
    </nc>
  </rcc>
  <rcc rId="2842" sId="2" numFmtId="34">
    <oc r="R93">
      <f>SUM(R87:R92)</f>
    </oc>
    <nc r="R93">
      <v>7.0619389642393129</v>
    </nc>
  </rcc>
  <rcc rId="2843" sId="2" numFmtId="34">
    <oc r="S93">
      <f>SUM(S87:S92)</f>
    </oc>
    <nc r="S93">
      <v>41.63933343144857</v>
    </nc>
  </rcc>
  <rcc rId="2844" sId="2" numFmtId="34">
    <oc r="T93">
      <f>SUM(T87:T92)</f>
    </oc>
    <nc r="T93">
      <v>15.817336063152146</v>
    </nc>
  </rcc>
  <rcc rId="2845" sId="2" numFmtId="34">
    <oc r="U93">
      <f>SUM(U87:U92)</f>
    </oc>
    <nc r="U93">
      <v>9.9813915411599705</v>
    </nc>
  </rcc>
  <rcc rId="2846" sId="2" numFmtId="34">
    <oc r="AC93">
      <f>SUM(AC87:AC92)</f>
    </oc>
    <nc r="AC93">
      <v>0.16</v>
    </nc>
  </rcc>
  <rcc rId="2847" sId="2" numFmtId="34">
    <oc r="AH93">
      <f>SUM(AH87:AH92)</f>
    </oc>
    <nc r="AH93">
      <v>1.65</v>
    </nc>
  </rcc>
  <rcc rId="2848" sId="2" numFmtId="34">
    <oc r="AJ93">
      <f>SUM(AJ87:AJ92)</f>
    </oc>
    <nc r="AJ93">
      <v>1285</v>
    </nc>
  </rcc>
  <rcc rId="2849" sId="2" numFmtId="34">
    <oc r="Q95">
      <f>SUM(R95:U95)</f>
    </oc>
    <nc r="Q95">
      <v>50</v>
    </nc>
  </rcc>
  <rcc rId="2850" sId="2" numFmtId="34">
    <oc r="S95">
      <f>126.021002468268*0.3</f>
    </oc>
    <nc r="S95">
      <v>37.806300740480395</v>
    </nc>
  </rcc>
  <rcc rId="2851" sId="2" numFmtId="34">
    <oc r="U95">
      <f>'I-ЦЗ'!V95-R95-S95-T95</f>
    </oc>
    <nc r="U95">
      <v>3.6103965061627239</v>
    </nc>
  </rcc>
  <rcc rId="2852" sId="2" numFmtId="34">
    <oc r="AC95">
      <f>'I-ЦЗ'!K95</f>
    </oc>
    <nc r="AC95">
      <v>0</v>
    </nc>
  </rcc>
  <rcc rId="2853" sId="2" numFmtId="34">
    <oc r="AH95">
      <f>'I-ЦЗ'!J95</f>
    </oc>
    <nc r="AH95">
      <v>0</v>
    </nc>
  </rcc>
  <rcc rId="2854" sId="2" numFmtId="34">
    <oc r="Q96">
      <f>SUM(R96:U96)</f>
    </oc>
    <nc r="Q96">
      <v>35</v>
    </nc>
  </rcc>
  <rcc rId="2855" sId="2" numFmtId="34">
    <oc r="S96">
      <f>32.2222834732424*0.8</f>
    </oc>
    <nc r="S96">
      <v>25.777826778593919</v>
    </nc>
  </rcc>
  <rcc rId="2856" sId="2" numFmtId="34">
    <oc r="U96">
      <f>'I-ЦЗ'!V96-R96-S96-T96</f>
    </oc>
    <nc r="U96">
      <v>4.0472747842134327</v>
    </nc>
  </rcc>
  <rcc rId="2857" sId="2" numFmtId="34">
    <oc r="AC96">
      <f>'I-ЦЗ'!K96</f>
    </oc>
    <nc r="AC96">
      <v>0</v>
    </nc>
  </rcc>
  <rcc rId="2858" sId="2" numFmtId="34">
    <oc r="AH96">
      <f>'I-ЦЗ'!J96</f>
    </oc>
    <nc r="AH96">
      <v>0</v>
    </nc>
  </rcc>
  <rcc rId="2859" sId="2" numFmtId="34">
    <oc r="Q97">
      <f>SUM(R97:U97)</f>
    </oc>
    <nc r="Q97">
      <v>7.28</v>
    </nc>
  </rcc>
  <rcc rId="2860" sId="2" numFmtId="34">
    <oc r="R97">
      <f>'I-ЦЗ'!V97</f>
    </oc>
    <nc r="R97">
      <v>7.28</v>
    </nc>
  </rcc>
  <rcc rId="2861" sId="2" numFmtId="34">
    <oc r="U97">
      <f>'I-ЦЗ'!V97-R97-S97-T97</f>
    </oc>
    <nc r="U97">
      <v>0</v>
    </nc>
  </rcc>
  <rcc rId="2862" sId="2" numFmtId="34">
    <oc r="AC97">
      <f>'I-ЦЗ'!K97</f>
    </oc>
    <nc r="AC97">
      <v>0</v>
    </nc>
  </rcc>
  <rcc rId="2863" sId="2" numFmtId="34">
    <oc r="AH97">
      <f>'I-ЦЗ'!J97</f>
    </oc>
    <nc r="AH97">
      <v>0</v>
    </nc>
  </rcc>
  <rcc rId="2864" sId="2" numFmtId="34">
    <oc r="Q98">
      <f>SUM(Q95:Q97)</f>
    </oc>
    <nc r="Q98">
      <v>92.28</v>
    </nc>
  </rcc>
  <rcc rId="2865" sId="2" numFmtId="34">
    <oc r="R98">
      <f>SUM(R95:R97)</f>
    </oc>
    <nc r="R98">
      <v>15.26954305910278</v>
    </nc>
  </rcc>
  <rcc rId="2866" sId="2" numFmtId="34">
    <oc r="S98">
      <f>SUM(S95:S97)</f>
    </oc>
    <nc r="S98">
      <v>63.584127519074315</v>
    </nc>
  </rcc>
  <rcc rId="2867" sId="2" numFmtId="34">
    <oc r="T98">
      <f>SUM(T95:T97)</f>
    </oc>
    <nc r="T98">
      <v>5.7686581314467498</v>
    </nc>
  </rcc>
  <rcc rId="2868" sId="2" numFmtId="34">
    <oc r="U98">
      <f>SUM(U95:U97)</f>
    </oc>
    <nc r="U98">
      <v>7.6576712903761566</v>
    </nc>
  </rcc>
  <rcc rId="2869" sId="2" numFmtId="34">
    <oc r="AC98">
      <f>SUM(AC95:AC97)</f>
    </oc>
    <nc r="AC98">
      <v>0</v>
    </nc>
  </rcc>
  <rcc rId="2870" sId="2" numFmtId="34">
    <oc r="AH98">
      <f>SUM(AH95:AH97)</f>
    </oc>
    <nc r="AH98">
      <v>0</v>
    </nc>
  </rcc>
  <rcc rId="2871" sId="2" numFmtId="34">
    <oc r="Q100">
      <f>SUM(R100:U100)</f>
    </oc>
    <nc r="Q100">
      <v>39.5</v>
    </nc>
  </rcc>
  <rcc rId="2872" sId="2" numFmtId="34">
    <oc r="S100">
      <f>40.6480324418742*0.9</f>
    </oc>
    <nc r="S100">
      <v>36.583229197686784</v>
    </nc>
  </rcc>
  <rcc rId="2873" sId="2" numFmtId="34">
    <oc r="U100">
      <f>'I-ЦЗ'!V100-R100-S100-T100</f>
    </oc>
    <nc r="U100">
      <v>0.2885508023132175</v>
    </nc>
  </rcc>
  <rcc rId="2874" sId="2" numFmtId="34">
    <oc r="AC100">
      <f>'I-ЦЗ'!K100</f>
    </oc>
    <nc r="AC100">
      <v>0</v>
    </nc>
  </rcc>
  <rcc rId="2875" sId="2" numFmtId="34">
    <oc r="AH100">
      <f>'I-ЦЗ'!J100</f>
    </oc>
    <nc r="AH100">
      <v>0</v>
    </nc>
  </rcc>
  <rcc rId="2876" sId="2" numFmtId="34">
    <oc r="Q101">
      <f>SUM(R101:U101)</f>
    </oc>
    <nc r="Q101">
      <v>16.649999999999999</v>
    </nc>
  </rcc>
  <rcc rId="2877" sId="2" numFmtId="34">
    <oc r="U101">
      <f>'I-ЦЗ'!V101-R101-S101-T101</f>
    </oc>
    <nc r="U101">
      <v>2.1765211786661656</v>
    </nc>
  </rcc>
  <rcc rId="2878" sId="2" numFmtId="34">
    <oc r="AC101">
      <f>'I-ЦЗ'!K101</f>
    </oc>
    <nc r="AC101">
      <v>0</v>
    </nc>
  </rcc>
  <rcc rId="2879" sId="2" numFmtId="34">
    <oc r="AH101">
      <f>'I-ЦЗ'!J101</f>
    </oc>
    <nc r="AH101">
      <v>0</v>
    </nc>
  </rcc>
  <rcc rId="2880" sId="2" numFmtId="34">
    <oc r="Q102">
      <f>SUM(R102:U102)</f>
    </oc>
    <nc r="Q102">
      <v>3</v>
    </nc>
  </rcc>
  <rcc rId="2881" sId="2" numFmtId="34">
    <oc r="R102">
      <f>'I-ЦЗ'!V102</f>
    </oc>
    <nc r="R102">
      <v>3</v>
    </nc>
  </rcc>
  <rcc rId="2882" sId="2" numFmtId="34">
    <oc r="U102">
      <f>'I-ЦЗ'!V102-R102-S102-T102</f>
    </oc>
    <nc r="U102">
      <v>0</v>
    </nc>
  </rcc>
  <rcc rId="2883" sId="2" numFmtId="34">
    <oc r="AC102">
      <f>'I-ЦЗ'!K102</f>
    </oc>
    <nc r="AC102">
      <v>0</v>
    </nc>
  </rcc>
  <rcc rId="2884" sId="2" numFmtId="34">
    <oc r="AH102">
      <f>'I-ЦЗ'!J102</f>
    </oc>
    <nc r="AH102">
      <v>0</v>
    </nc>
  </rcc>
  <rcc rId="2885" sId="2" numFmtId="34">
    <oc r="Q103">
      <f>SUM(R103:U103)</f>
    </oc>
    <nc r="Q103">
      <v>35.999999999999993</v>
    </nc>
  </rcc>
  <rcc rId="2886" sId="2" numFmtId="34">
    <oc r="R103">
      <f>4714347.00477259/1000000</f>
    </oc>
    <nc r="R103">
      <v>4.7143470047725895</v>
    </nc>
  </rcc>
  <rcc rId="2887" sId="2" numFmtId="34">
    <oc r="S103">
      <f>24204526.1841845/1000000</f>
    </oc>
    <nc r="S103">
      <v>24.204526184184498</v>
    </nc>
  </rcc>
  <rcc rId="2888" sId="2" numFmtId="34">
    <oc r="T103">
      <f>3184905.88789684/1000000</f>
    </oc>
    <nc r="T103">
      <v>3.1849058878968401</v>
    </nc>
  </rcc>
  <rcc rId="2889" sId="2" numFmtId="34">
    <oc r="U103">
      <f>'I-ЦЗ'!V103-R103-S103-T103</f>
    </oc>
    <nc r="U103">
      <v>3.8962209231460703</v>
    </nc>
  </rcc>
  <rcc rId="2890" sId="2" numFmtId="34">
    <oc r="AC103">
      <f>'I-ЦЗ'!K103</f>
    </oc>
    <nc r="AC103">
      <v>4.95</v>
    </nc>
  </rcc>
  <rcc rId="2891" sId="2" numFmtId="34">
    <oc r="AH103">
      <f>'I-ЦЗ'!J103</f>
    </oc>
    <nc r="AH103">
      <v>8.76</v>
    </nc>
  </rcc>
  <rcc rId="2892" sId="2" numFmtId="34">
    <oc r="Q104">
      <f>SUM(R104:U104)</f>
    </oc>
    <nc r="Q104">
      <v>2</v>
    </nc>
  </rcc>
  <rcc rId="2893" sId="2" numFmtId="34">
    <oc r="R104">
      <f>'I-ЦЗ'!V104</f>
    </oc>
    <nc r="R104">
      <v>2</v>
    </nc>
  </rcc>
  <rcc rId="2894" sId="2" numFmtId="34">
    <oc r="U104">
      <f>'I-ЦЗ'!V104-R104-S104-T104</f>
    </oc>
    <nc r="U104">
      <v>0</v>
    </nc>
  </rcc>
  <rcc rId="2895" sId="2" numFmtId="34">
    <oc r="AC104">
      <f>'I-ЦЗ'!K104</f>
    </oc>
    <nc r="AC104">
      <v>0</v>
    </nc>
  </rcc>
  <rcc rId="2896" sId="2" numFmtId="34">
    <oc r="AH104">
      <f>'I-ЦЗ'!J104</f>
    </oc>
    <nc r="AH104">
      <v>0</v>
    </nc>
  </rcc>
  <rcc rId="2897" sId="2" numFmtId="34">
    <oc r="Q105">
      <f>SUM(Q100:Q104)</f>
    </oc>
    <nc r="Q105">
      <v>97.149999999999991</v>
    </nc>
  </rcc>
  <rcc rId="2898" sId="2" numFmtId="34">
    <oc r="R105">
      <f>SUM(R100:R104)</f>
    </oc>
    <nc r="R105">
      <v>13.963011283750809</v>
    </nc>
  </rcc>
  <rcc rId="2899" sId="2" numFmtId="34">
    <oc r="S105">
      <f>SUM(S100:S104)</f>
    </oc>
    <nc r="S105">
      <v>71.640784924931879</v>
    </nc>
  </rcc>
  <rcc rId="2900" sId="2" numFmtId="34">
    <oc r="T105">
      <f>SUM(T100:T104)</f>
    </oc>
    <nc r="T105">
      <v>5.1849108871918537</v>
    </nc>
  </rcc>
  <rcc rId="2901" sId="2" numFmtId="34">
    <oc r="U105">
      <f>SUM(U100:U104)</f>
    </oc>
    <nc r="U105">
      <v>6.3612929041254533</v>
    </nc>
  </rcc>
  <rcc rId="2902" sId="2" numFmtId="34">
    <oc r="AC105">
      <f>SUM(AC100:AC104)</f>
    </oc>
    <nc r="AC105">
      <v>4.95</v>
    </nc>
  </rcc>
  <rcc rId="2903" sId="2" numFmtId="34">
    <oc r="AH105">
      <f>SUM(AH100:AH104)</f>
    </oc>
    <nc r="AH105">
      <v>8.76</v>
    </nc>
  </rcc>
  <rcc rId="2904" sId="2" numFmtId="34">
    <oc r="Q107">
      <f>SUM(R107:U107)</f>
    </oc>
    <nc r="Q107">
      <v>14.580347262582915</v>
    </nc>
  </rcc>
  <rcc rId="2905" sId="2" numFmtId="34">
    <oc r="U107">
      <f>'I-ЦЗ'!V107-R107-S107-T107</f>
    </oc>
    <nc r="U107">
      <v>2.1106628963952483</v>
    </nc>
  </rcc>
  <rcc rId="2906" sId="2" numFmtId="34">
    <oc r="AC107">
      <f>'I-ЦЗ'!K107</f>
    </oc>
    <nc r="AC107">
      <v>0</v>
    </nc>
  </rcc>
  <rcc rId="2907" sId="2" numFmtId="34">
    <oc r="AH107">
      <f>'I-ЦЗ'!J107</f>
    </oc>
    <nc r="AH107">
      <v>0</v>
    </nc>
  </rcc>
  <rcc rId="2908" sId="2" numFmtId="34">
    <oc r="Q108">
      <f>SUM(R108:U108)</f>
    </oc>
    <nc r="Q108">
      <v>14.796179976306858</v>
    </nc>
  </rcc>
  <rcc rId="2909" sId="2" numFmtId="34">
    <oc r="U108">
      <f>'I-ЦЗ'!V108-R108-S108-T108</f>
    </oc>
    <nc r="U108">
      <v>0.80395958506968057</v>
    </nc>
  </rcc>
  <rcc rId="2910" sId="2" numFmtId="34">
    <oc r="AC108">
      <f>'I-ЦЗ'!K108</f>
    </oc>
    <nc r="AC108">
      <v>0</v>
    </nc>
  </rcc>
  <rcc rId="2911" sId="2" numFmtId="34">
    <oc r="AH108">
      <f>'I-ЦЗ'!J108</f>
    </oc>
    <nc r="AH108">
      <v>0</v>
    </nc>
  </rcc>
  <rcc rId="2912" sId="2" numFmtId="34">
    <oc r="Q109">
      <f>SUM(R109:U109)</f>
    </oc>
    <nc r="Q109">
      <v>26.655784363816551</v>
    </nc>
  </rcc>
  <rcc rId="2913" sId="2" numFmtId="34">
    <oc r="U109">
      <f>'I-ЦЗ'!V109-R109-S109-T109</f>
    </oc>
    <nc r="U109">
      <v>3.8028964724094996</v>
    </nc>
  </rcc>
  <rcc rId="2914" sId="2" numFmtId="34">
    <oc r="AC109">
      <f>'I-ЦЗ'!K109</f>
    </oc>
    <nc r="AC109">
      <v>0</v>
    </nc>
  </rcc>
  <rcc rId="2915" sId="2" numFmtId="34">
    <oc r="AH109">
      <f>'I-ЦЗ'!J109</f>
    </oc>
    <nc r="AH109">
      <v>0</v>
    </nc>
  </rcc>
  <rcc rId="2916" sId="2" numFmtId="34">
    <oc r="Q110">
      <f>SUM(R110:U110)</f>
    </oc>
    <nc r="Q110">
      <v>21.341194303721217</v>
    </nc>
  </rcc>
  <rcc rId="2917" sId="2" numFmtId="34">
    <oc r="U110">
      <f>'I-ЦЗ'!V110-R110-S110-T110</f>
    </oc>
    <nc r="U110">
      <v>2.4966912246624364</v>
    </nc>
  </rcc>
  <rcc rId="2918" sId="2" numFmtId="34">
    <oc r="AC110">
      <f>'I-ЦЗ'!K110</f>
    </oc>
    <nc r="AC110">
      <v>0</v>
    </nc>
  </rcc>
  <rcc rId="2919" sId="2" numFmtId="34">
    <oc r="AH110">
      <f>'I-ЦЗ'!J110</f>
    </oc>
    <nc r="AH110">
      <v>0</v>
    </nc>
  </rcc>
  <rcc rId="2920" sId="2" numFmtId="34">
    <oc r="Q111">
      <f>SUM(R111:U111)</f>
    </oc>
    <nc r="Q111">
      <v>25.36</v>
    </nc>
  </rcc>
  <rcc rId="2921" sId="2" numFmtId="34">
    <oc r="U111">
      <f>'I-ЦЗ'!V111-R111-S111-T111</f>
    </oc>
    <nc r="U111">
      <v>2.9434146077316687</v>
    </nc>
  </rcc>
  <rcc rId="2922" sId="2" numFmtId="34">
    <oc r="AC111">
      <f>'I-ЦЗ'!K111</f>
    </oc>
    <nc r="AC111">
      <v>0</v>
    </nc>
  </rcc>
  <rcc rId="2923" sId="2" numFmtId="34">
    <oc r="AH111">
      <f>'I-ЦЗ'!J111</f>
    </oc>
    <nc r="AH111">
      <v>0</v>
    </nc>
  </rcc>
  <rcc rId="2924" sId="2" numFmtId="34">
    <oc r="Q112">
      <f>SUM(R112:U112)</f>
    </oc>
    <nc r="Q112">
      <v>0.5</v>
    </nc>
  </rcc>
  <rcc rId="2925" sId="2" numFmtId="34">
    <oc r="R112">
      <f>'I-ЦЗ'!V112</f>
    </oc>
    <nc r="R112">
      <v>0.5</v>
    </nc>
  </rcc>
  <rcc rId="2926" sId="2" numFmtId="34">
    <oc r="U112">
      <f>'I-ЦЗ'!V112-R112-S112-T112</f>
    </oc>
    <nc r="U112">
      <v>0</v>
    </nc>
  </rcc>
  <rcc rId="2927" sId="2" numFmtId="34">
    <oc r="AC112">
      <f>'I-ЦЗ'!K112</f>
    </oc>
    <nc r="AC112">
      <v>0</v>
    </nc>
  </rcc>
  <rcc rId="2928" sId="2" numFmtId="34">
    <oc r="AH112">
      <f>'I-ЦЗ'!J112</f>
    </oc>
    <nc r="AH112">
      <v>0</v>
    </nc>
  </rcc>
  <rcc rId="2929" sId="2" numFmtId="34">
    <oc r="Q113">
      <f>SUM(R113:U113)</f>
    </oc>
    <nc r="Q113">
      <v>0</v>
    </nc>
  </rcc>
  <rcc rId="2930" sId="2" numFmtId="34">
    <oc r="U113">
      <f>'I-ЦЗ'!V113-R113-S113-T113</f>
    </oc>
    <nc r="U113">
      <v>0</v>
    </nc>
  </rcc>
  <rcc rId="2931" sId="2" numFmtId="34">
    <oc r="AC113">
      <f>'I-ЦЗ'!K113</f>
    </oc>
    <nc r="AC113">
      <v>0</v>
    </nc>
  </rcc>
  <rcc rId="2932" sId="2" numFmtId="34">
    <oc r="AH113">
      <f>'I-ЦЗ'!J113</f>
    </oc>
    <nc r="AH113">
      <v>0</v>
    </nc>
  </rcc>
  <rcc rId="2933" sId="2" numFmtId="34">
    <oc r="Q114">
      <f>SUM(R114:U114)</f>
    </oc>
    <nc r="Q114">
      <v>0</v>
    </nc>
  </rcc>
  <rcc rId="2934" sId="2" numFmtId="34">
    <oc r="U114">
      <f>'I-ЦЗ'!V114-R114-S114-T114</f>
    </oc>
    <nc r="U114">
      <v>0</v>
    </nc>
  </rcc>
  <rcc rId="2935" sId="2" numFmtId="34">
    <oc r="AC114">
      <f>'I-ЦЗ'!K114</f>
    </oc>
    <nc r="AC114">
      <v>0</v>
    </nc>
  </rcc>
  <rcc rId="2936" sId="2" numFmtId="34">
    <oc r="AH114">
      <f>'I-ЦЗ'!J114</f>
    </oc>
    <nc r="AH114">
      <v>0</v>
    </nc>
  </rcc>
  <rcc rId="2937" sId="2" numFmtId="34">
    <oc r="Q115">
      <f>SUM(R115:U115)</f>
    </oc>
    <nc r="Q115">
      <v>0</v>
    </nc>
  </rcc>
  <rcc rId="2938" sId="2" numFmtId="34">
    <oc r="U115">
      <f>'I-ЦЗ'!V115-R115-S115-T115</f>
    </oc>
    <nc r="U115">
      <v>0</v>
    </nc>
  </rcc>
  <rcc rId="2939" sId="2" numFmtId="34">
    <oc r="AC115">
      <f>'I-ЦЗ'!K115</f>
    </oc>
    <nc r="AC115">
      <v>0</v>
    </nc>
  </rcc>
  <rcc rId="2940" sId="2" numFmtId="34">
    <oc r="AH115">
      <f>'I-ЦЗ'!J115</f>
    </oc>
    <nc r="AH115">
      <v>0</v>
    </nc>
  </rcc>
  <rcc rId="2941" sId="2" numFmtId="34">
    <oc r="Q116">
      <f>SUM(R116:U116)</f>
    </oc>
    <nc r="Q116">
      <v>4.8970000000000002</v>
    </nc>
  </rcc>
  <rcc rId="2942" sId="2" numFmtId="34">
    <oc r="R116">
      <f>'I-ЦЗ'!V116</f>
    </oc>
    <nc r="R116">
      <v>4.8970000000000002</v>
    </nc>
  </rcc>
  <rcc rId="2943" sId="2" numFmtId="34">
    <oc r="U116">
      <f>'I-ЦЗ'!V116-R116-S116-T116</f>
    </oc>
    <nc r="U116">
      <v>0</v>
    </nc>
  </rcc>
  <rcc rId="2944" sId="2" numFmtId="34">
    <oc r="AC116">
      <f>'I-ЦЗ'!K116</f>
    </oc>
    <nc r="AC116">
      <v>0</v>
    </nc>
  </rcc>
  <rcc rId="2945" sId="2" numFmtId="34">
    <oc r="AH116">
      <f>'I-ЦЗ'!J116</f>
    </oc>
    <nc r="AH116">
      <v>0</v>
    </nc>
  </rcc>
  <rcc rId="2946" sId="2" numFmtId="34">
    <oc r="Q117">
      <f>SUM(R117:U117)</f>
    </oc>
    <nc r="Q117">
      <v>27</v>
    </nc>
  </rcc>
  <rcc rId="2947" sId="2" numFmtId="34">
    <oc r="R117">
      <f>4121618.12147697/1000000</f>
    </oc>
    <nc r="R117">
      <v>4.1216181214769705</v>
    </nc>
  </rcc>
  <rcc rId="2948" sId="2" numFmtId="34">
    <oc r="S117">
      <f>17280199.7365993/1000000</f>
    </oc>
    <nc r="S117">
      <v>17.2801997365993</v>
    </nc>
  </rcc>
  <rcc rId="2949" sId="2" numFmtId="34">
    <oc r="T117">
      <f>3309435.73591864/1000000</f>
    </oc>
    <nc r="T117">
      <v>3.3094357359186404</v>
    </nc>
  </rcc>
  <rcc rId="2950" sId="2" numFmtId="34">
    <oc r="U117">
      <f>'I-ЦЗ'!V117-R117-S117-T117</f>
    </oc>
    <nc r="U117">
      <v>2.2887464060050888</v>
    </nc>
  </rcc>
  <rcc rId="2951" sId="2" numFmtId="34">
    <oc r="AC117">
      <f>'I-ЦЗ'!K117</f>
    </oc>
    <nc r="AC117">
      <v>2.7</v>
    </nc>
  </rcc>
  <rcc rId="2952" sId="2" numFmtId="34">
    <oc r="AH117">
      <f>'I-ЦЗ'!J117</f>
    </oc>
    <nc r="AH117">
      <v>5.49</v>
    </nc>
  </rcc>
  <rcc rId="2953" sId="2" numFmtId="34">
    <oc r="Q118">
      <f>SUM(R118:U118)</f>
    </oc>
    <nc r="Q118">
      <v>3.2</v>
    </nc>
  </rcc>
  <rcc rId="2954" sId="2" numFmtId="34">
    <oc r="U118">
      <f>'I-ЦЗ'!V118-R118-S118-T118</f>
    </oc>
    <nc r="U118">
      <v>0.49361383647239582</v>
    </nc>
  </rcc>
  <rcc rId="2955" sId="2" numFmtId="34">
    <oc r="AC118">
      <f>'I-ЦЗ'!K118</f>
    </oc>
    <nc r="AC118">
      <v>0</v>
    </nc>
  </rcc>
  <rcc rId="2956" sId="2" numFmtId="34">
    <oc r="AH118">
      <f>'I-ЦЗ'!J118</f>
    </oc>
    <nc r="AH118">
      <v>0</v>
    </nc>
  </rcc>
  <rcc rId="2957" sId="2" numFmtId="34">
    <oc r="Q119">
      <f>SUM(R119:U119)</f>
    </oc>
    <nc r="Q119">
      <v>2.8917273112463975</v>
    </nc>
  </rcc>
  <rcc rId="2958" sId="2" numFmtId="34">
    <oc r="U119">
      <f>'I-ЦЗ'!V119-R119-S119-T119</f>
    </oc>
    <nc r="U119">
      <v>0.46873897843640966</v>
    </nc>
  </rcc>
  <rcc rId="2959" sId="2" numFmtId="34">
    <oc r="AC119">
      <f>'I-ЦЗ'!K119</f>
    </oc>
    <nc r="AC119">
      <v>0</v>
    </nc>
  </rcc>
  <rcc rId="2960" sId="2" numFmtId="34">
    <oc r="AH119">
      <f>'I-ЦЗ'!J119</f>
    </oc>
    <nc r="AH119">
      <v>0</v>
    </nc>
  </rcc>
  <rcc rId="2961" sId="2" numFmtId="34">
    <oc r="Q120">
      <f>SUM(R120:U120)</f>
    </oc>
    <nc r="Q120">
      <v>2.5139290000000002E-2</v>
    </nc>
  </rcc>
  <rcc rId="2962" sId="2" numFmtId="34">
    <oc r="U120">
      <f>'I-ЦЗ'!V120-R120-S120-T120</f>
    </oc>
    <nc r="U120">
      <v>2.5139290000000002E-2</v>
    </nc>
  </rcc>
  <rcc rId="2963" sId="2" numFmtId="34">
    <oc r="AC120">
      <f>'I-ЦЗ'!K120</f>
    </oc>
    <nc r="AC120">
      <v>1.26</v>
    </nc>
  </rcc>
  <rcc rId="2964" sId="2" numFmtId="34">
    <oc r="AH120">
      <f>'I-ЦЗ'!J120</f>
    </oc>
    <nc r="AH120">
      <v>0.16600000000000001</v>
    </nc>
  </rcc>
  <rcc rId="2965" sId="2" numFmtId="34">
    <oc r="Q121">
      <f>SUM(Q107:Q120)</f>
    </oc>
    <nc r="Q121">
      <v>141.24737250767393</v>
    </nc>
  </rcc>
  <rcc rId="2966" sId="2" numFmtId="34">
    <oc r="R121">
      <f>SUM(R107:R120)</f>
    </oc>
    <nc r="R121">
      <v>19.348555745097102</v>
    </nc>
  </rcc>
  <rcc rId="2967" sId="2" numFmtId="34">
    <oc r="S121">
      <f>SUM(S107:S120)</f>
    </oc>
    <nc r="S121">
      <v>83.874573856593443</v>
    </nc>
  </rcc>
  <rcc rId="2968" sId="2" numFmtId="34">
    <oc r="T121">
      <f>SUM(T107:T120)</f>
    </oc>
    <nc r="T121">
      <v>22.590379608800973</v>
    </nc>
  </rcc>
  <rcc rId="2969" sId="2" numFmtId="34">
    <oc r="U121">
      <f>SUM(U107:U120)</f>
    </oc>
    <nc r="U121">
      <v>15.433863297182427</v>
    </nc>
  </rcc>
  <rcc rId="2970" sId="2" numFmtId="34">
    <oc r="AC121">
      <f>SUM(AC107:AC120)</f>
    </oc>
    <nc r="AC121">
      <v>3.96</v>
    </nc>
  </rcc>
  <rcc rId="2971" sId="2" numFmtId="34">
    <oc r="AH121">
      <f>SUM(AH107:AH120)</f>
    </oc>
    <nc r="AH121">
      <v>5.6560000000000006</v>
    </nc>
  </rcc>
  <rcc rId="2972" sId="2" numFmtId="34">
    <oc r="Q123">
      <f>SUM(R123:U123)</f>
    </oc>
    <nc r="Q123">
      <v>0</v>
    </nc>
  </rcc>
  <rcc rId="2973" sId="2" numFmtId="34">
    <oc r="U123">
      <f>'I-ЦЗ'!V123-R123-S123-T123</f>
    </oc>
    <nc r="U123">
      <v>0</v>
    </nc>
  </rcc>
  <rcc rId="2974" sId="2" numFmtId="34">
    <oc r="AC123">
      <f>'I-ЦЗ'!K123</f>
    </oc>
    <nc r="AC123">
      <v>0</v>
    </nc>
  </rcc>
  <rcc rId="2975" sId="2" numFmtId="34">
    <oc r="AH123">
      <f>'I-ЦЗ'!J123</f>
    </oc>
    <nc r="AH123">
      <v>0</v>
    </nc>
  </rcc>
  <rcc rId="2976" sId="2" numFmtId="34">
    <oc r="Q124">
      <f>SUM(Q123)</f>
    </oc>
    <nc r="Q124">
      <v>0</v>
    </nc>
  </rcc>
  <rcc rId="2977" sId="2" numFmtId="34">
    <oc r="R124">
      <f>SUM(R123)</f>
    </oc>
    <nc r="R124">
      <v>0</v>
    </nc>
  </rcc>
  <rcc rId="2978" sId="2" numFmtId="34">
    <oc r="S124">
      <f>SUM(S123)</f>
    </oc>
    <nc r="S124">
      <v>0</v>
    </nc>
  </rcc>
  <rcc rId="2979" sId="2" numFmtId="34">
    <oc r="T124">
      <f>SUM(T123)</f>
    </oc>
    <nc r="T124">
      <v>0</v>
    </nc>
  </rcc>
  <rcc rId="2980" sId="2" numFmtId="34">
    <oc r="U124">
      <f>SUM(U123)</f>
    </oc>
    <nc r="U124">
      <v>0</v>
    </nc>
  </rcc>
  <rcc rId="2981" sId="2" numFmtId="34">
    <oc r="AC124">
      <f>SUM(AC123)</f>
    </oc>
    <nc r="AC124">
      <v>0</v>
    </nc>
  </rcc>
  <rcc rId="2982" sId="2" numFmtId="34">
    <oc r="AH124">
      <f>SUM(AH123)</f>
    </oc>
    <nc r="AH124">
      <v>0</v>
    </nc>
  </rcc>
  <rcc rId="2983" sId="2" numFmtId="34">
    <oc r="AJ124">
      <f>SUM(AJ123)</f>
    </oc>
    <nc r="AJ124">
      <v>0</v>
    </nc>
  </rcc>
  <rcc rId="2984" sId="2" numFmtId="34">
    <oc r="Q126">
      <f>SUM(R126:U126)</f>
    </oc>
    <nc r="Q126">
      <v>2.3999999999999995</v>
    </nc>
  </rcc>
  <rcc rId="2985" sId="2" numFmtId="34">
    <oc r="U126">
      <f>'I-ЦЗ'!V126-R126-S126-T126</f>
    </oc>
    <nc r="U126">
      <v>0.40040339449629792</v>
    </nc>
  </rcc>
  <rcc rId="2986" sId="2" numFmtId="34">
    <oc r="AC126">
      <f>'I-ЦЗ'!K126</f>
    </oc>
    <nc r="AC126">
      <v>0</v>
    </nc>
  </rcc>
  <rcc rId="2987" sId="2" numFmtId="34">
    <oc r="AH126">
      <f>'I-ЦЗ'!J126</f>
    </oc>
    <nc r="AH126">
      <v>0</v>
    </nc>
  </rcc>
  <rcc rId="2988" sId="2" numFmtId="34">
    <oc r="Q127">
      <f>SUM(Q126)</f>
    </oc>
    <nc r="Q127">
      <v>2.3999999999999995</v>
    </nc>
  </rcc>
  <rcc rId="2989" sId="2" numFmtId="34">
    <oc r="R127">
      <f>SUM(R126)</f>
    </oc>
    <nc r="R127">
      <v>0.239696692732802</v>
    </nc>
  </rcc>
  <rcc rId="2990" sId="2" numFmtId="34">
    <oc r="T127">
      <f>SUM(T126)</f>
    </oc>
    <nc r="T127">
      <v>1.7598999127708999</v>
    </nc>
  </rcc>
  <rcc rId="2991" sId="2" numFmtId="34">
    <oc r="U127">
      <f>SUM(U126)</f>
    </oc>
    <nc r="U127">
      <v>0.40040339449629792</v>
    </nc>
  </rcc>
  <rcc rId="2992" sId="2" numFmtId="34">
    <oc r="AC127">
      <f>SUM(AC126)</f>
    </oc>
    <nc r="AC127">
      <v>0</v>
    </nc>
  </rcc>
  <rcc rId="2993" sId="2" numFmtId="34">
    <oc r="AH127">
      <f>SUM(AH126)</f>
    </oc>
    <nc r="AH127">
      <v>0</v>
    </nc>
  </rcc>
  <rcc rId="2994" sId="2" numFmtId="34">
    <oc r="Q128">
      <f>SUM(Q129:Q140)</f>
    </oc>
    <nc r="Q128">
      <v>136.10999999999999</v>
    </nc>
  </rcc>
  <rcc rId="2995" sId="2" numFmtId="34">
    <oc r="R128">
      <f>SUM(R129:R140)</f>
    </oc>
    <nc r="R128">
      <v>39.754448909967643</v>
    </nc>
  </rcc>
  <rcc rId="2996" sId="2" numFmtId="34">
    <oc r="S128">
      <f>SUM(S129:S140)</f>
    </oc>
    <nc r="S128">
      <v>31.106666018561963</v>
    </nc>
  </rcc>
  <rcc rId="2997" sId="2" numFmtId="34">
    <oc r="T128">
      <f>SUM(T129:T140)</f>
    </oc>
    <nc r="T128">
      <v>52.238794272721037</v>
    </nc>
  </rcc>
  <rcc rId="2998" sId="2" numFmtId="34">
    <oc r="U128">
      <f>SUM(U129:U140)</f>
    </oc>
    <nc r="U128">
      <v>13.010090798749353</v>
    </nc>
  </rcc>
  <rcc rId="2999" sId="2" numFmtId="34">
    <oc r="AC128">
      <f>SUM(AC129:AC140)</f>
    </oc>
    <nc r="AC128">
      <v>0</v>
    </nc>
  </rcc>
  <rcc rId="3000" sId="2" numFmtId="34">
    <oc r="AH128">
      <f>SUM(AH129:AH140)</f>
    </oc>
    <nc r="AH128">
      <v>0</v>
    </nc>
  </rcc>
  <rcc rId="3001" sId="2" numFmtId="34">
    <oc r="AJ128">
      <f>SUM(AJ129:AJ140)</f>
    </oc>
    <nc r="AJ128">
      <v>104000</v>
    </nc>
  </rcc>
  <rcc rId="3002" sId="2" numFmtId="34">
    <oc r="Q129">
      <f>SUM(R129:U129)</f>
    </oc>
    <nc r="Q129">
      <v>80.259999999999991</v>
    </nc>
  </rcc>
  <rcc rId="3003" sId="2" numFmtId="34">
    <oc r="U129">
      <f>'I-ЦЗ'!V129-R129-S129-T129</f>
    </oc>
    <nc r="U129">
      <v>10.583862064895289</v>
    </nc>
  </rcc>
  <rcc rId="3004" sId="2" numFmtId="34">
    <oc r="Q130">
      <f>SUM(R130:U130)</f>
    </oc>
    <nc r="Q130">
      <v>18.5</v>
    </nc>
  </rcc>
  <rcc rId="3005" sId="2" numFmtId="34">
    <oc r="U130">
      <f>'I-ЦЗ'!V130-R130-S130-T130</f>
    </oc>
    <nc r="U130">
      <v>9.8975624466671519E-2</v>
    </nc>
  </rcc>
  <rcc rId="3006" sId="2" numFmtId="34">
    <oc r="Q131">
      <f>SUM(R131:U131)</f>
    </oc>
    <nc r="Q131">
      <v>18.600000000000001</v>
    </nc>
  </rcc>
  <rcc rId="3007" sId="2" numFmtId="34">
    <oc r="S131">
      <f>10.0568876529333*0.8</f>
    </oc>
    <nc r="S131">
      <v>8.0455101223466396</v>
    </nc>
  </rcc>
  <rcc rId="3008" sId="2" numFmtId="34">
    <oc r="U131">
      <f>'I-ЦЗ'!V131-R131-S131-T131</f>
    </oc>
    <nc r="U131">
      <v>0.38708697578669238</v>
    </nc>
  </rcc>
  <rcc rId="3009" sId="2" numFmtId="34">
    <oc r="Q132">
      <f>SUM(R132:U132)</f>
    </oc>
    <nc r="Q132">
      <v>0</v>
    </nc>
  </rcc>
  <rcc rId="3010" sId="2" numFmtId="34">
    <oc r="U132">
      <f>'I-ЦЗ'!V132-R132-S132-T132</f>
    </oc>
    <nc r="U132">
      <v>0</v>
    </nc>
  </rcc>
  <rcc rId="3011" sId="2" numFmtId="34">
    <oc r="Q133">
      <f>SUM(R133:U133)</f>
    </oc>
    <nc r="Q133">
      <v>0</v>
    </nc>
  </rcc>
  <rcc rId="3012" sId="2" numFmtId="34">
    <oc r="U133">
      <f>'I-ЦЗ'!V133-R133-S133-T133</f>
    </oc>
    <nc r="U133">
      <v>0</v>
    </nc>
  </rcc>
  <rcc rId="3013" sId="2" numFmtId="34">
    <oc r="Q134">
      <f>SUM(R134:U134)</f>
    </oc>
    <nc r="Q134">
      <v>0</v>
    </nc>
  </rcc>
  <rcc rId="3014" sId="2" numFmtId="34">
    <oc r="U134">
      <f>'I-ЦЗ'!V134-R134-S134-T134</f>
    </oc>
    <nc r="U134">
      <v>0</v>
    </nc>
  </rcc>
  <rcc rId="3015" sId="2" numFmtId="34">
    <oc r="Q135">
      <f>SUM(R135:U135)</f>
    </oc>
    <nc r="Q135">
      <v>18.75</v>
    </nc>
  </rcc>
  <rcc rId="3016" sId="2" numFmtId="34">
    <oc r="U135">
      <f>'I-ЦЗ'!V135-R135-S135-T135</f>
    </oc>
    <nc r="U135">
      <v>1.9401661336006999</v>
    </nc>
  </rcc>
  <rcc rId="3017" sId="2" numFmtId="34">
    <oc r="Q136">
      <f>SUM(R136:U136)</f>
    </oc>
    <nc r="Q136">
      <v>0</v>
    </nc>
  </rcc>
  <rcc rId="3018" sId="2" numFmtId="34">
    <oc r="U136">
      <f>'I-ЦЗ'!V136-R136-S136-T136</f>
    </oc>
    <nc r="U136">
      <v>0</v>
    </nc>
  </rcc>
  <rcc rId="3019" sId="2" numFmtId="34">
    <oc r="Q137">
      <f>SUM(R137:U137)</f>
    </oc>
    <nc r="Q137">
      <v>0</v>
    </nc>
  </rcc>
  <rcc rId="3020" sId="2" numFmtId="34">
    <oc r="U137">
      <f>'I-ЦЗ'!V137-R137-S137-T137</f>
    </oc>
    <nc r="U137">
      <v>0</v>
    </nc>
  </rcc>
  <rcc rId="3021" sId="2" numFmtId="34">
    <oc r="Q138">
      <f>SUM(R138:U138)</f>
    </oc>
    <nc r="Q138">
      <v>0</v>
    </nc>
  </rcc>
  <rcc rId="3022" sId="2" numFmtId="34">
    <oc r="U138">
      <f>'I-ЦЗ'!V138-R138-S138-T138</f>
    </oc>
    <nc r="U138">
      <v>0</v>
    </nc>
  </rcc>
  <rcc rId="3023" sId="2" numFmtId="34">
    <oc r="Q139">
      <f>SUM(R139:U139)</f>
    </oc>
    <nc r="Q139">
      <v>0</v>
    </nc>
  </rcc>
  <rcc rId="3024" sId="2" numFmtId="34">
    <oc r="U139">
      <f>'I-ЦЗ'!V139-R139-S139-T139</f>
    </oc>
    <nc r="U139">
      <v>0</v>
    </nc>
  </rcc>
  <rcc rId="3025" sId="2" numFmtId="34">
    <oc r="Q140">
      <f>SUM(R140:U140)</f>
    </oc>
    <nc r="Q140">
      <v>0</v>
    </nc>
  </rcc>
  <rcc rId="3026" sId="2" numFmtId="34">
    <oc r="U140">
      <f>'I-ЦЗ'!V140-R140-S140-T140</f>
    </oc>
    <nc r="U140">
      <v>0</v>
    </nc>
  </rcc>
  <rcc rId="3027" sId="2" numFmtId="34">
    <oc r="Q141">
      <f>SUM(Q142:Q147)</f>
    </oc>
    <nc r="Q141">
      <v>880.85737899000003</v>
    </nc>
  </rcc>
  <rcc rId="3028" sId="2" numFmtId="34">
    <oc r="R141">
      <f>SUM(R142:R147)</f>
    </oc>
    <nc r="R141">
      <v>0</v>
    </nc>
  </rcc>
  <rcc rId="3029" sId="2" numFmtId="34">
    <oc r="S141">
      <f>SUM(S142:S147)</f>
    </oc>
    <nc r="S141">
      <v>0</v>
    </nc>
  </rcc>
  <rcc rId="3030" sId="2" numFmtId="34">
    <oc r="T141">
      <f>SUM(T142:T147)</f>
    </oc>
    <nc r="T141">
      <v>0</v>
    </nc>
  </rcc>
  <rcc rId="3031" sId="2" numFmtId="34">
    <oc r="U141">
      <f>SUM(U142:U147)</f>
    </oc>
    <nc r="U141">
      <v>880.85737899000003</v>
    </nc>
  </rcc>
  <rcc rId="3032" sId="2" numFmtId="34">
    <oc r="AC141">
      <f>SUM(AC142:AC147)</f>
    </oc>
    <nc r="AC141">
      <v>0</v>
    </nc>
  </rcc>
  <rcc rId="3033" sId="2" numFmtId="34">
    <oc r="AH141">
      <f>SUM(AH142:AH147)</f>
    </oc>
    <nc r="AH141">
      <v>0</v>
    </nc>
  </rcc>
  <rcc rId="3034" sId="2" numFmtId="34">
    <oc r="AJ141">
      <f>SUM(AJ142:AJ147)</f>
    </oc>
    <nc r="AJ141">
      <v>0</v>
    </nc>
  </rcc>
  <rcc rId="3035" sId="2" numFmtId="34">
    <oc r="Q142">
      <f>SUM(R142:U142)</f>
    </oc>
    <nc r="Q142">
      <v>15.610673</v>
    </nc>
  </rcc>
  <rcc rId="3036" sId="2" numFmtId="34">
    <oc r="U142">
      <f>'I-ЦЗ'!V142-R142-S142-T142</f>
    </oc>
    <nc r="U142">
      <v>15.610673</v>
    </nc>
  </rcc>
  <rcc rId="3037" sId="2" numFmtId="34">
    <oc r="Q143">
      <f>SUM(R143:U143)</f>
    </oc>
    <nc r="Q143">
      <v>50.76202</v>
    </nc>
  </rcc>
  <rcc rId="3038" sId="2" numFmtId="34">
    <oc r="U143">
      <f>'I-ЦЗ'!V143-R143-S143-T143</f>
    </oc>
    <nc r="U143">
      <v>50.76202</v>
    </nc>
  </rcc>
  <rcc rId="3039" sId="2" numFmtId="34">
    <oc r="Q144">
      <f>SUM(R144:U144)</f>
    </oc>
    <nc r="Q144">
      <v>31</v>
    </nc>
  </rcc>
  <rcc rId="3040" sId="2" numFmtId="34">
    <oc r="U144">
      <f>'I-ЦЗ'!V144-R144-S144-T144</f>
    </oc>
    <nc r="U144">
      <v>31</v>
    </nc>
  </rcc>
  <rcc rId="3041" sId="2" numFmtId="34">
    <oc r="Q145">
      <f>SUM(R145:U145)</f>
    </oc>
    <nc r="Q145">
      <v>75</v>
    </nc>
  </rcc>
  <rcc rId="3042" sId="2" numFmtId="34">
    <oc r="U145">
      <f>'I-ЦЗ'!V145-R145-S145-T145</f>
    </oc>
    <nc r="U145">
      <v>75</v>
    </nc>
  </rcc>
  <rcc rId="3043" sId="2" numFmtId="34">
    <oc r="Q146">
      <f>SUM(R146:U146)</f>
    </oc>
    <nc r="Q146">
      <v>677.05131019999999</v>
    </nc>
  </rcc>
  <rcc rId="3044" sId="2" numFmtId="34">
    <oc r="U146">
      <f>'I-ЦЗ'!V146-R146-S146-T146</f>
    </oc>
    <nc r="U146">
      <v>677.05131019999999</v>
    </nc>
  </rcc>
  <rcc rId="3045" sId="2" numFmtId="34">
    <oc r="Q147">
      <f>SUM(R147:U147)</f>
    </oc>
    <nc r="Q147">
      <v>31.433375789999999</v>
    </nc>
  </rcc>
  <rcc rId="3046" sId="2" numFmtId="34">
    <oc r="U147">
      <f>'I-ЦЗ'!V147-R147-S147-T147</f>
    </oc>
    <nc r="U147">
      <v>31.433375789999999</v>
    </nc>
  </rcc>
  <rcc rId="3047" sId="3">
    <oc r="F7">
      <f>2*16+2*6.3+2*6.3+2*2.5</f>
    </oc>
    <nc r="F7">
      <v>62.2</v>
    </nc>
  </rcc>
  <rcc rId="3048" sId="3">
    <oc r="H7">
      <f>2*16+2*6.3+2*6.3+2*2.5</f>
    </oc>
    <nc r="H7">
      <v>62.2</v>
    </nc>
  </rcc>
  <rcc rId="3049" sId="3">
    <oc r="J7">
      <f>2*25+2*6.3+2*6.3+2*2.5</f>
    </oc>
    <nc r="J7">
      <v>80.2</v>
    </nc>
  </rcc>
  <rcc rId="3050" sId="4">
    <oc r="C9">
      <f>B9+1</f>
    </oc>
    <nc r="C9">
      <v>3</v>
    </nc>
  </rcc>
  <rcc rId="3051" sId="4">
    <oc r="D9">
      <f>C9+1</f>
    </oc>
    <nc r="D9">
      <v>4</v>
    </nc>
  </rcc>
  <rcc rId="3052" sId="4">
    <oc r="E9">
      <f>D9+1</f>
    </oc>
    <nc r="E9">
      <v>5</v>
    </nc>
  </rcc>
  <rcc rId="3053" sId="4">
    <oc r="F9">
      <f>E9+1</f>
    </oc>
    <nc r="F9">
      <v>6</v>
    </nc>
  </rcc>
  <rcc rId="3054" sId="4">
    <oc r="G9">
      <f>F9+1</f>
    </oc>
    <nc r="G9">
      <v>7</v>
    </nc>
  </rcc>
  <rcc rId="3055" sId="4">
    <oc r="H9">
      <f>G9+1</f>
    </oc>
    <nc r="H9">
      <v>8</v>
    </nc>
  </rcc>
  <rcc rId="3056" sId="4">
    <oc r="I9">
      <f>H9+1</f>
    </oc>
    <nc r="I9">
      <v>9</v>
    </nc>
  </rcc>
  <rcc rId="3057" sId="4">
    <oc r="J9">
      <f>I9+1</f>
    </oc>
    <nc r="J9">
      <v>10</v>
    </nc>
  </rcc>
  <rcc rId="3058" sId="4">
    <oc r="K9">
      <f>J9+1</f>
    </oc>
    <nc r="K9">
      <v>11</v>
    </nc>
  </rcc>
  <rcc rId="3059" sId="4">
    <oc r="L9">
      <f>K9+1</f>
    </oc>
    <nc r="L9">
      <v>12</v>
    </nc>
  </rcc>
  <rcc rId="3060" sId="4">
    <oc r="M9">
      <f>L9+1</f>
    </oc>
    <nc r="M9">
      <v>13</v>
    </nc>
  </rcc>
  <rcc rId="3061" sId="4">
    <oc r="N9">
      <f>M9+1</f>
    </oc>
    <nc r="N9">
      <v>14</v>
    </nc>
  </rcc>
  <rcc rId="3062" sId="4">
    <oc r="O9">
      <f>N9+1</f>
    </oc>
    <nc r="O9">
      <v>15</v>
    </nc>
  </rcc>
  <rcc rId="3063" sId="4">
    <oc r="P9">
      <f>O9+1</f>
    </oc>
    <nc r="P9">
      <v>16</v>
    </nc>
  </rcc>
  <rcc rId="3064" sId="4">
    <oc r="Q9">
      <f>P9+1</f>
    </oc>
    <nc r="Q9">
      <v>17</v>
    </nc>
  </rcc>
  <rcc rId="3065" sId="4">
    <oc r="R9">
      <f>Q9+1</f>
    </oc>
    <nc r="R9">
      <v>18</v>
    </nc>
  </rcc>
  <rcc rId="3066" sId="4">
    <oc r="S9">
      <f>R9+1</f>
    </oc>
    <nc r="S9">
      <v>19</v>
    </nc>
  </rcc>
  <rcc rId="3067" sId="4">
    <oc r="T9">
      <f>S9+1</f>
    </oc>
    <nc r="T9">
      <v>20</v>
    </nc>
  </rcc>
  <rcc rId="3068" sId="4">
    <oc r="U9">
      <f>T9+1</f>
    </oc>
    <nc r="U9">
      <v>21</v>
    </nc>
  </rcc>
  <rcc rId="3069" sId="4">
    <oc r="V9">
      <f>U9+1</f>
    </oc>
    <nc r="V9">
      <v>22</v>
    </nc>
  </rcc>
  <rcc rId="3070" sId="4">
    <oc r="W9">
      <f>V9+1</f>
    </oc>
    <nc r="W9">
      <v>23</v>
    </nc>
  </rcc>
  <rcc rId="3071" sId="4">
    <oc r="X9">
      <f>W9+1</f>
    </oc>
    <nc r="X9">
      <v>24</v>
    </nc>
  </rcc>
  <rcc rId="3072" sId="4">
    <oc r="Y9">
      <f>X9+1</f>
    </oc>
    <nc r="Y9">
      <v>25</v>
    </nc>
  </rcc>
  <rcc rId="3073" sId="4">
    <oc r="Z9">
      <f>Y9+1</f>
    </oc>
    <nc r="Z9">
      <v>26</v>
    </nc>
  </rcc>
  <rcc rId="3074" sId="4">
    <oc r="AA9">
      <f>Z9+1</f>
    </oc>
    <nc r="AA9">
      <v>27</v>
    </nc>
  </rcc>
  <rcc rId="3075" sId="4">
    <oc r="AB9">
      <f>AA9+1</f>
    </oc>
    <nc r="AB9">
      <v>28</v>
    </nc>
  </rcc>
  <rcc rId="3076" sId="4">
    <oc r="AC9">
      <f>AB9+1</f>
    </oc>
    <nc r="AC9">
      <v>29</v>
    </nc>
  </rcc>
  <rcc rId="3077" sId="4">
    <oc r="AD9">
      <f>AC9+1</f>
    </oc>
    <nc r="AD9">
      <v>30</v>
    </nc>
  </rcc>
  <rcc rId="3078" sId="4">
    <oc r="AE9">
      <f>AD9+1</f>
    </oc>
    <nc r="AE9">
      <v>31</v>
    </nc>
  </rcc>
  <rcc rId="3079" sId="4">
    <oc r="AF9">
      <f>AE9+1</f>
    </oc>
    <nc r="AF9">
      <v>32</v>
    </nc>
  </rcc>
  <rcc rId="3080" sId="4">
    <oc r="AG9">
      <f>AF9+1</f>
    </oc>
    <nc r="AG9">
      <v>33</v>
    </nc>
  </rcc>
  <rcc rId="3081" sId="4">
    <oc r="AH9">
      <f>AG9+1</f>
    </oc>
    <nc r="AH9">
      <v>34</v>
    </nc>
  </rcc>
  <rcc rId="3082" sId="4">
    <oc r="AI9">
      <f>AH9+1</f>
    </oc>
    <nc r="AI9">
      <v>35</v>
    </nc>
  </rcc>
  <rcc rId="3083" sId="4">
    <oc r="AJ9">
      <f>AI9+1</f>
    </oc>
    <nc r="AJ9">
      <v>36</v>
    </nc>
  </rcc>
  <rcc rId="3084" sId="4">
    <oc r="AK9">
      <f>AJ9+1</f>
    </oc>
    <nc r="AK9">
      <v>37</v>
    </nc>
  </rcc>
  <rcc rId="3085" sId="4">
    <oc r="AL9">
      <f>AK9+1</f>
    </oc>
    <nc r="AL9">
      <v>38</v>
    </nc>
  </rcc>
  <rcc rId="3086" sId="4">
    <oc r="AM9">
      <f>AL9+1</f>
    </oc>
    <nc r="AM9">
      <v>39</v>
    </nc>
  </rcc>
  <rcc rId="3087" sId="4">
    <oc r="AN9">
      <f>AM9+1</f>
    </oc>
    <nc r="AN9">
      <v>40</v>
    </nc>
  </rcc>
  <rcc rId="3088" sId="4">
    <oc r="AO9">
      <f>AN9+1</f>
    </oc>
    <nc r="AO9">
      <v>41</v>
    </nc>
  </rcc>
  <rcc rId="3089" sId="4">
    <oc r="AP9">
      <f>AO9+1</f>
    </oc>
    <nc r="AP9">
      <v>42</v>
    </nc>
  </rcc>
  <rcc rId="3090" sId="4">
    <oc r="AQ9">
      <f>AP9+1</f>
    </oc>
    <nc r="AQ9">
      <v>43</v>
    </nc>
  </rcc>
  <rcc rId="3091" sId="4">
    <oc r="AR9">
      <f>AQ9+1</f>
    </oc>
    <nc r="AR9">
      <v>44</v>
    </nc>
  </rcc>
  <rcc rId="3092" sId="4">
    <oc r="AS9">
      <f>AR9+1</f>
    </oc>
    <nc r="AS9">
      <v>45</v>
    </nc>
  </rcc>
  <rcc rId="3093" sId="4">
    <oc r="AT9">
      <f>AS9+1</f>
    </oc>
    <nc r="AT9">
      <v>46</v>
    </nc>
  </rcc>
  <rcc rId="3094" sId="4">
    <oc r="AU9">
      <f>AT9+1</f>
    </oc>
    <nc r="AU9">
      <v>47</v>
    </nc>
  </rcc>
  <rcc rId="3095" sId="4">
    <oc r="AV9">
      <f>AU9+1</f>
    </oc>
    <nc r="AV9">
      <v>48</v>
    </nc>
  </rcc>
  <rcc rId="3096" sId="4">
    <oc r="AW9">
      <f>AV9+1</f>
    </oc>
    <nc r="AW9">
      <v>49</v>
    </nc>
  </rcc>
  <rcc rId="3097" sId="4">
    <oc r="AX9">
      <f>AW9+1</f>
    </oc>
    <nc r="AX9">
      <v>50</v>
    </nc>
  </rcc>
  <rcc rId="3098" sId="4">
    <oc r="AY9">
      <f>AX9+1</f>
    </oc>
    <nc r="AY9">
      <v>51</v>
    </nc>
  </rcc>
  <rcc rId="3099" sId="4">
    <oc r="AZ9">
      <f>AY9+1</f>
    </oc>
    <nc r="AZ9">
      <v>52</v>
    </nc>
  </rcc>
  <rcc rId="3100" sId="4">
    <oc r="BA9">
      <f>AZ9+1</f>
    </oc>
    <nc r="BA9">
      <v>53</v>
    </nc>
  </rcc>
  <rcc rId="3101" sId="4">
    <oc r="BB9">
      <f>BA9+1</f>
    </oc>
    <nc r="BB9">
      <v>54</v>
    </nc>
  </rcc>
  <rcc rId="3102" sId="4">
    <oc r="BC9">
      <f>BB9+1</f>
    </oc>
    <nc r="BC9">
      <v>55</v>
    </nc>
  </rcc>
  <rcc rId="3103" sId="4">
    <oc r="BD9">
      <f>BC9+1</f>
    </oc>
    <nc r="BD9">
      <v>56</v>
    </nc>
  </rcc>
  <rcc rId="3104" sId="4">
    <oc r="BE9">
      <f>BD9+1</f>
    </oc>
    <nc r="BE9">
      <v>57</v>
    </nc>
  </rcc>
  <rcc rId="3105" sId="4">
    <oc r="BF9">
      <f>BE9+1</f>
    </oc>
    <nc r="BF9">
      <v>58</v>
    </nc>
  </rcc>
  <rcc rId="3106" sId="4">
    <oc r="BG9">
      <f>BF9+1</f>
    </oc>
    <nc r="BG9">
      <v>59</v>
    </nc>
  </rcc>
  <rcc rId="3107" sId="4">
    <oc r="BH9">
      <f>BG9+1</f>
    </oc>
    <nc r="BH9">
      <v>60</v>
    </nc>
  </rcc>
  <rcc rId="3108" sId="4">
    <oc r="BI9">
      <f>BH9+1</f>
    </oc>
    <nc r="BI9">
      <v>61</v>
    </nc>
  </rcc>
  <rcc rId="3109" sId="4">
    <oc r="BJ9">
      <f>BI9+1</f>
    </oc>
    <nc r="BJ9">
      <v>62</v>
    </nc>
  </rcc>
  <rcc rId="3110" sId="4">
    <oc r="BK9">
      <f>BJ9+1</f>
    </oc>
    <nc r="BK9">
      <v>63</v>
    </nc>
  </rcc>
  <rcc rId="3111" sId="4">
    <oc r="BL9">
      <f>BK9+1</f>
    </oc>
    <nc r="BL9">
      <v>64</v>
    </nc>
  </rcc>
  <rcc rId="3112" sId="4">
    <oc r="BM9">
      <f>BL9+1</f>
    </oc>
    <nc r="BM9">
      <v>65</v>
    </nc>
  </rcc>
  <rcc rId="3113" sId="4">
    <oc r="BN9">
      <f>BM9+1</f>
    </oc>
    <nc r="BN9">
      <v>66</v>
    </nc>
  </rcc>
  <rcc rId="3114" sId="4">
    <oc r="BO9">
      <f>BN9+1</f>
    </oc>
    <nc r="BO9">
      <v>67</v>
    </nc>
  </rcc>
  <rcc rId="3115" sId="4">
    <oc r="BP9">
      <f>BO9+1</f>
    </oc>
    <nc r="BP9">
      <v>68</v>
    </nc>
  </rcc>
  <rcc rId="3116" sId="4">
    <oc r="BQ9">
      <f>BP9+1</f>
    </oc>
    <nc r="BQ9">
      <v>69</v>
    </nc>
  </rcc>
  <rcc rId="3117" sId="4">
    <oc r="BR9">
      <f>BQ9+1</f>
    </oc>
    <nc r="BR9">
      <v>70</v>
    </nc>
  </rcc>
  <rcc rId="3118" sId="4">
    <oc r="BS9">
      <f>BR9+1</f>
    </oc>
    <nc r="BS9">
      <v>71</v>
    </nc>
  </rcc>
  <rcc rId="3119" sId="4">
    <oc r="BT9">
      <f>BS9+1</f>
    </oc>
    <nc r="BT9">
      <v>72</v>
    </nc>
  </rcc>
  <rcc rId="3120" sId="4">
    <oc r="BU9">
      <f>BT9+1</f>
    </oc>
    <nc r="BU9">
      <v>73</v>
    </nc>
  </rcc>
  <rcc rId="3121" sId="4">
    <oc r="BV9">
      <f>BU9+1</f>
    </oc>
    <nc r="BV9">
      <v>74</v>
    </nc>
  </rcc>
  <rcc rId="3122" sId="4">
    <oc r="BW9">
      <f>BV9+1</f>
    </oc>
    <nc r="BW9">
      <v>75</v>
    </nc>
  </rcc>
  <rcc rId="3123" sId="4">
    <oc r="BX9">
      <f>BW9+1</f>
    </oc>
    <nc r="BX9">
      <v>76</v>
    </nc>
  </rcc>
  <rcc rId="3124" sId="4">
    <oc r="BY9">
      <f>BX9+1</f>
    </oc>
    <nc r="BY9">
      <v>77</v>
    </nc>
  </rcc>
  <rcc rId="3125" sId="4" numFmtId="34">
    <oc r="E10">
      <f>E11+E37</f>
    </oc>
    <nc r="E10">
      <v>4.657</v>
    </nc>
  </rcc>
  <rcc rId="3126" sId="4" numFmtId="34">
    <oc r="F10">
      <f>F11+F37</f>
    </oc>
    <nc r="F10">
      <v>1.68</v>
    </nc>
  </rcc>
  <rcc rId="3127" sId="4" numFmtId="34">
    <oc r="G10">
      <f>G11+G37</f>
    </oc>
    <nc r="G10">
      <v>5.57</v>
    </nc>
  </rcc>
  <rcc rId="3128" sId="4" numFmtId="34">
    <oc r="H10">
      <f>H11+H37</f>
    </oc>
    <nc r="H10">
      <v>0.8</v>
    </nc>
  </rcc>
  <rcc rId="3129" sId="4" numFmtId="34">
    <oc r="I10">
      <f>I11+I37</f>
    </oc>
    <nc r="I10">
      <v>0.88</v>
    </nc>
  </rcc>
  <rcc rId="3130" sId="4" numFmtId="34">
    <oc r="J10">
      <f>J11+J37</f>
    </oc>
    <nc r="J10">
      <v>0.9</v>
    </nc>
  </rcc>
  <rcc rId="3131" sId="4" numFmtId="34">
    <oc r="K10">
      <f>K11+K37</f>
    </oc>
    <nc r="K10">
      <v>33.926000000000002</v>
    </nc>
  </rcc>
  <rcc rId="3132" sId="4" numFmtId="34">
    <oc r="L10">
      <f>L11+L37</f>
    </oc>
    <nc r="L10">
      <v>24.01</v>
    </nc>
  </rcc>
  <rcc rId="3133" sId="4" numFmtId="34">
    <oc r="O10">
      <f>O11+O37</f>
    </oc>
    <nc r="O10">
      <v>6.33</v>
    </nc>
  </rcc>
  <rcc rId="3134" sId="4" numFmtId="34">
    <oc r="P10">
      <f>P11+P37</f>
    </oc>
    <nc r="P10">
      <v>21.13</v>
    </nc>
  </rcc>
  <rcc rId="3135" sId="4" numFmtId="34">
    <oc r="Q10">
      <f>Q11+Q37</f>
    </oc>
    <nc r="Q10">
      <v>42.553999999999995</v>
    </nc>
  </rcc>
  <rcc rId="3136" sId="4" numFmtId="34">
    <oc r="R10">
      <f>R11+R37</f>
    </oc>
    <nc r="R10">
      <v>5.7500000000000009</v>
    </nc>
  </rcc>
  <rcc rId="3137" sId="4" numFmtId="34">
    <oc r="S10">
      <f>S11+S37</f>
    </oc>
    <nc r="S10">
      <v>184.10099999999997</v>
    </nc>
  </rcc>
  <rcc rId="3138" sId="4" numFmtId="34">
    <oc r="T10">
      <f>T11+T37</f>
    </oc>
    <nc r="T10">
      <v>19.39</v>
    </nc>
  </rcc>
  <rcc rId="3139" sId="4" numFmtId="34">
    <oc r="U10">
      <f>U11+U37</f>
    </oc>
    <nc r="U10">
      <v>366.38999999999993</v>
    </nc>
  </rcc>
  <rcc rId="3140" sId="4" numFmtId="34">
    <oc r="V10">
      <f>V11+V37</f>
    </oc>
    <nc r="V10">
      <v>23.95</v>
    </nc>
  </rcc>
  <rcc rId="3141" sId="4" numFmtId="34">
    <oc r="Y10">
      <f>Y11+Y37</f>
    </oc>
    <nc r="Y10">
      <v>46.876999999999995</v>
    </nc>
  </rcc>
  <rcc rId="3142" sId="4" numFmtId="34">
    <oc r="Z10">
      <f>Z11+Z37</f>
    </oc>
    <nc r="Z10">
      <v>3.42</v>
    </nc>
  </rcc>
  <rcc rId="3143" sId="4" numFmtId="34">
    <oc r="AA10">
      <f>AA11+AA37</f>
    </oc>
    <nc r="AA10">
      <v>0.97</v>
    </nc>
  </rcc>
  <rcc rId="3144" sId="4" numFmtId="34">
    <oc r="AB10">
      <f>AB11+AB37</f>
    </oc>
    <nc r="AB10">
      <v>0</v>
    </nc>
  </rcc>
  <rcc rId="3145" sId="4" numFmtId="34">
    <oc r="AC10">
      <f>AC11+AC37</f>
    </oc>
    <nc r="AC10">
      <v>62.62</v>
    </nc>
  </rcc>
  <rcc rId="3146" sId="4" numFmtId="34">
    <oc r="AD10">
      <f>AD11+AD37</f>
    </oc>
    <nc r="AD10">
      <v>4.6500000000000004</v>
    </nc>
  </rcc>
  <rcc rId="3147" sId="4" numFmtId="34">
    <oc r="AE10">
      <f>AE11+AE37</f>
    </oc>
    <nc r="AE10">
      <v>228.01</v>
    </nc>
  </rcc>
  <rcc rId="3148" sId="4" numFmtId="34">
    <oc r="AF10">
      <f>AF11+AF37</f>
    </oc>
    <nc r="AF10">
      <v>85.036000000000001</v>
    </nc>
  </rcc>
  <rcc rId="3149" sId="4" numFmtId="34">
    <oc r="AI10">
      <f>AI11+AI37</f>
    </oc>
    <nc r="AI10">
      <v>7.1</v>
    </nc>
  </rcc>
  <rcc rId="3150" sId="4" numFmtId="34">
    <oc r="AJ10">
      <f>AJ11+AJ37</f>
    </oc>
    <nc r="AJ10">
      <v>7.5400000000000009</v>
    </nc>
  </rcc>
  <rcc rId="3151" sId="4" numFmtId="34">
    <oc r="AK10">
      <f>AK11+AK37</f>
    </oc>
    <nc r="AK10">
      <v>9.8000000000000007</v>
    </nc>
  </rcc>
  <rcc rId="3152" sId="4" numFmtId="34">
    <oc r="AL10">
      <f>AL11+AL37</f>
    </oc>
    <nc r="AL10">
      <v>0</v>
    </nc>
  </rcc>
  <rcc rId="3153" sId="4" numFmtId="34">
    <oc r="AM10">
      <f>AM11+AM37</f>
    </oc>
    <nc r="AM10">
      <v>9.1999999999999993</v>
    </nc>
  </rcc>
  <rcc rId="3154" sId="4" numFmtId="34">
    <oc r="AN10">
      <f>AN11+AN37</f>
    </oc>
    <nc r="AN10">
      <v>0</v>
    </nc>
  </rcc>
  <rcc rId="3155" sId="4" numFmtId="34">
    <oc r="AO10">
      <f>AO11+AO37</f>
    </oc>
    <nc r="AO10">
      <v>117.18</v>
    </nc>
  </rcc>
  <rcc rId="3156" sId="4" numFmtId="34">
    <oc r="AP10">
      <f>AP11+AP37</f>
    </oc>
    <nc r="AP10">
      <v>13.66</v>
    </nc>
  </rcc>
  <rcc rId="3157" sId="4" numFmtId="34">
    <oc r="AS10">
      <f>AS11+AS37</f>
    </oc>
    <nc r="AS10">
      <v>25.89</v>
    </nc>
  </rcc>
  <rcc rId="3158" sId="4" numFmtId="34">
    <oc r="AT10">
      <f>AT11+AT37</f>
    </oc>
    <nc r="AT10">
      <v>1.3599999999999999</v>
    </nc>
  </rcc>
  <rcc rId="3159" sId="4" numFmtId="34">
    <oc r="AU10">
      <f>AU11+AU37</f>
    </oc>
    <nc r="AU10">
      <v>1.77</v>
    </nc>
  </rcc>
  <rcc rId="3160" sId="4" numFmtId="34">
    <oc r="AV10">
      <f>AV11+AV37</f>
    </oc>
    <nc r="AV10">
      <v>0</v>
    </nc>
  </rcc>
  <rcc rId="3161" sId="4" numFmtId="34">
    <oc r="AW10">
      <f>AW11+AW37</f>
    </oc>
    <nc r="AW10">
      <v>1.32</v>
    </nc>
  </rcc>
  <rcc rId="3162" sId="4" numFmtId="34">
    <oc r="AX10">
      <f>AX11+AX37</f>
    </oc>
    <nc r="AX10">
      <v>0</v>
    </nc>
  </rcc>
  <rcc rId="3163" sId="4" numFmtId="34">
    <oc r="AY10">
      <f>AY11+AY37</f>
    </oc>
    <nc r="AY10">
      <v>648.66</v>
    </nc>
  </rcc>
  <rcc rId="3164" sId="4" numFmtId="34">
    <oc r="AZ10">
      <f>AZ11+AZ37</f>
    </oc>
    <nc r="AZ10">
      <v>201.12</v>
    </nc>
  </rcc>
  <rcc rId="3165" sId="4" numFmtId="34">
    <oc r="BG10">
      <f>BG11+BG37</f>
    </oc>
    <nc r="BG10">
      <v>261.47866794229594</v>
    </nc>
  </rcc>
  <rcc rId="3166" sId="4" numFmtId="34">
    <oc r="BH10">
      <f>BH11+BH37</f>
    </oc>
    <nc r="BH10">
      <v>207.08295899999996</v>
    </nc>
  </rcc>
  <rcc rId="3167" sId="4" numFmtId="34">
    <oc r="BI10">
      <f>BI11+BI37</f>
    </oc>
    <nc r="BI10">
      <v>879.60315064718463</v>
    </nc>
  </rcc>
  <rcc rId="3168" sId="4" numFmtId="34">
    <oc r="BJ10">
      <f>BJ11+BJ37</f>
    </oc>
    <nc r="BJ10">
      <v>1641.875053227888</v>
    </nc>
  </rcc>
  <rcc rId="3169" sId="4" numFmtId="34">
    <oc r="BL10">
      <f>BL11+BL37</f>
    </oc>
    <nc r="BL10">
      <v>252.7</v>
    </nc>
  </rcc>
  <rcc rId="3170" sId="4" numFmtId="34">
    <oc r="BM10">
      <f>BM11+BM37</f>
    </oc>
    <nc r="BM10">
      <v>1.8</v>
    </nc>
  </rcc>
  <rcc rId="3171" sId="4" numFmtId="34">
    <oc r="BN10">
      <f>BN11+BN37</f>
    </oc>
    <nc r="BN10">
      <v>307.04750000000001</v>
    </nc>
  </rcc>
  <rcc rId="3172" sId="4" numFmtId="34">
    <oc r="BO10">
      <f>BO11+BO37</f>
    </oc>
    <nc r="BO10">
      <v>1245.4366720300002</v>
    </nc>
  </rcc>
  <rcc rId="3173" sId="4" numFmtId="34">
    <oc r="BQ10">
      <f>BQ11+BQ37</f>
    </oc>
    <nc r="BQ10">
      <v>37.43</v>
    </nc>
  </rcc>
  <rcc rId="3174" sId="4" numFmtId="34">
    <oc r="BR10">
      <f>BR11+BR37</f>
    </oc>
    <nc r="BR10">
      <v>24.95</v>
    </nc>
  </rcc>
  <rcc rId="3175" sId="4" numFmtId="34">
    <oc r="BS10">
      <f>BS11+BS37</f>
    </oc>
    <nc r="BS10">
      <v>24.95</v>
    </nc>
  </rcc>
  <rcc rId="3176" sId="4" numFmtId="34">
    <oc r="BT10">
      <f>BT11+BT37</f>
    </oc>
    <nc r="BT10">
      <v>404.18999999999994</v>
    </nc>
  </rcc>
  <rcc rId="3177" sId="4" numFmtId="34">
    <oc r="BV10">
      <f>BV11+BV37</f>
    </oc>
    <nc r="BV10">
      <v>589.35</v>
    </nc>
  </rcc>
  <rcc rId="3178" sId="4" numFmtId="34">
    <oc r="BW10">
      <f>BW11+BW37</f>
    </oc>
    <nc r="BW10">
      <v>33.4</v>
    </nc>
  </rcc>
  <rcc rId="3179" sId="4" numFmtId="34">
    <oc r="BX10">
      <f>BX11+BX37</f>
    </oc>
    <nc r="BX10">
      <v>33.4</v>
    </nc>
  </rcc>
  <rcc rId="3180" sId="4" numFmtId="34">
    <oc r="BY10">
      <f>BY11+BY37</f>
    </oc>
    <nc r="BY10">
      <v>2755.9999748800001</v>
    </nc>
  </rcc>
  <rcc rId="3181" sId="4" numFmtId="34">
    <oc r="E11">
      <f>E12+E33</f>
    </oc>
    <nc r="E11">
      <v>0</v>
    </nc>
  </rcc>
  <rcc rId="3182" sId="4" numFmtId="34">
    <oc r="F11">
      <f>F12+F33</f>
    </oc>
    <nc r="F11">
      <v>0</v>
    </nc>
  </rcc>
  <rcc rId="3183" sId="4" numFmtId="34">
    <oc r="G11">
      <f>G12+G33</f>
    </oc>
    <nc r="G11">
      <v>0</v>
    </nc>
  </rcc>
  <rcc rId="3184" sId="4" numFmtId="34">
    <oc r="H11">
      <f>H12+H33</f>
    </oc>
    <nc r="H11">
      <v>0</v>
    </nc>
  </rcc>
  <rcc rId="3185" sId="4" numFmtId="34">
    <oc r="I11">
      <f>I12+I33</f>
    </oc>
    <nc r="I11">
      <v>0</v>
    </nc>
  </rcc>
  <rcc rId="3186" sId="4" numFmtId="34">
    <oc r="J11">
      <f>J12+J33</f>
    </oc>
    <nc r="J11">
      <v>0</v>
    </nc>
  </rcc>
  <rcc rId="3187" sId="4" numFmtId="34">
    <oc r="K11">
      <f>K12+K33</f>
    </oc>
    <nc r="K11">
      <v>5.82</v>
    </nc>
  </rcc>
  <rcc rId="3188" sId="4" numFmtId="34">
    <oc r="L11">
      <f>L12+L33</f>
    </oc>
    <nc r="L11">
      <v>2.59</v>
    </nc>
  </rcc>
  <rcc rId="3189" sId="4" numFmtId="34">
    <oc r="O11">
      <f>O12+O33</f>
    </oc>
    <nc r="O11">
      <v>0.11</v>
    </nc>
  </rcc>
  <rcc rId="3190" sId="4" numFmtId="34">
    <oc r="P11">
      <f>P12+P33</f>
    </oc>
    <nc r="P11">
      <v>1.66</v>
    </nc>
  </rcc>
  <rcc rId="3191" sId="4" numFmtId="34">
    <oc r="Q11">
      <f>Q12+Q33</f>
    </oc>
    <nc r="Q11">
      <v>1.19</v>
    </nc>
  </rcc>
  <rcc rId="3192" sId="4" numFmtId="34">
    <oc r="R11">
      <f>R12+R33</f>
    </oc>
    <nc r="R11">
      <v>0.16000000000000014</v>
    </nc>
  </rcc>
  <rcc rId="3193" sId="4" numFmtId="34">
    <oc r="S11">
      <f>S12+S33</f>
    </oc>
    <nc r="S11">
      <v>2.0299999999999998</v>
    </nc>
  </rcc>
  <rcc rId="3194" sId="4" numFmtId="34">
    <oc r="T11">
      <f>T12+T33</f>
    </oc>
    <nc r="T11">
      <v>2.3199999999999998</v>
    </nc>
  </rcc>
  <rcc rId="3195" sId="4" numFmtId="34">
    <oc r="U11">
      <f>U12+U33</f>
    </oc>
    <nc r="U11">
      <v>17.25</v>
    </nc>
  </rcc>
  <rcc rId="3196" sId="4" numFmtId="34">
    <oc r="V11">
      <f>V12+V33</f>
    </oc>
    <nc r="V11">
      <v>0</v>
    </nc>
  </rcc>
  <rcc rId="3197" sId="4" numFmtId="34">
    <oc r="Y11">
      <f>Y12+Y33</f>
    </oc>
    <nc r="Y11">
      <v>0</v>
    </nc>
  </rcc>
  <rcc rId="3198" sId="4" numFmtId="34">
    <oc r="Z11">
      <f>Z12+Z33</f>
    </oc>
    <nc r="Z11">
      <v>0</v>
    </nc>
  </rcc>
  <rcc rId="3199" sId="4" numFmtId="34">
    <oc r="AA11">
      <f>AA12+AA33</f>
    </oc>
    <nc r="AA11">
      <v>0</v>
    </nc>
  </rcc>
  <rcc rId="3200" sId="4" numFmtId="34">
    <oc r="AB11">
      <f>AB12+AB33</f>
    </oc>
    <nc r="AB11">
      <v>0</v>
    </nc>
  </rcc>
  <rcc rId="3201" sId="4" numFmtId="34">
    <oc r="AC11">
      <f>AC12+AC33</f>
    </oc>
    <nc r="AC11">
      <v>0</v>
    </nc>
  </rcc>
  <rcc rId="3202" sId="4" numFmtId="34">
    <oc r="AD11">
      <f>AD12+AD33</f>
    </oc>
    <nc r="AD11">
      <v>0</v>
    </nc>
  </rcc>
  <rcc rId="3203" sId="4" numFmtId="34">
    <oc r="AE11">
      <f>AE12+AE33</f>
    </oc>
    <nc r="AE11">
      <v>0.54</v>
    </nc>
  </rcc>
  <rcc rId="3204" sId="4" numFmtId="34">
    <oc r="AF11">
      <f>AF12+AF33</f>
    </oc>
    <nc r="AF11">
      <v>50</v>
    </nc>
  </rcc>
  <rcc rId="3205" sId="4" numFmtId="34">
    <oc r="AI11">
      <f>AI12+AI33</f>
    </oc>
    <nc r="AI11">
      <v>0.13</v>
    </nc>
  </rcc>
  <rcc rId="3206" sId="4" numFmtId="34">
    <oc r="AJ11">
      <f>AJ12+AJ33</f>
    </oc>
    <nc r="AJ11">
      <v>1</v>
    </nc>
  </rcc>
  <rcc rId="3207" sId="4" numFmtId="34">
    <oc r="AK11">
      <f>AK12+AK33</f>
    </oc>
    <nc r="AK11">
      <v>0.89</v>
    </nc>
  </rcc>
  <rcc rId="3208" sId="4" numFmtId="34">
    <oc r="AL11">
      <f>AL12+AL33</f>
    </oc>
    <nc r="AL11">
      <v>0</v>
    </nc>
  </rcc>
  <rcc rId="3209" sId="4" numFmtId="34">
    <oc r="AM11">
      <f>AM12+AM33</f>
    </oc>
    <nc r="AM11">
      <v>1.18</v>
    </nc>
  </rcc>
  <rcc rId="3210" sId="4" numFmtId="34">
    <oc r="AN11">
      <f>AN12+AN33</f>
    </oc>
    <nc r="AN11">
      <v>0</v>
    </nc>
  </rcc>
  <rcc rId="3211" sId="4" numFmtId="34">
    <oc r="AO11">
      <f>AO12+AO33</f>
    </oc>
    <nc r="AO11">
      <v>11.1</v>
    </nc>
  </rcc>
  <rcc rId="3212" sId="4" numFmtId="34">
    <oc r="AP11">
      <f>AP12+AP33</f>
    </oc>
    <nc r="AP11">
      <v>6.86</v>
    </nc>
  </rcc>
  <rcc rId="3213" sId="4" numFmtId="34">
    <oc r="AS11">
      <f>AS12+AS33</f>
    </oc>
    <nc r="AS11">
      <v>0.59</v>
    </nc>
  </rcc>
  <rcc rId="3214" sId="4" numFmtId="34">
    <oc r="AT11">
      <f>AT12+AT33</f>
    </oc>
    <nc r="AT11">
      <v>0.96</v>
    </nc>
  </rcc>
  <rcc rId="3215" sId="4" numFmtId="34">
    <oc r="AU11">
      <f>AU12+AU33</f>
    </oc>
    <nc r="AU11">
      <v>1.77</v>
    </nc>
  </rcc>
  <rcc rId="3216" sId="4" numFmtId="34">
    <oc r="AV11">
      <f>AV12+AV33</f>
    </oc>
    <nc r="AV11">
      <v>0</v>
    </nc>
  </rcc>
  <rcc rId="3217" sId="4" numFmtId="34">
    <oc r="AW11">
      <f>AW12+AW33</f>
    </oc>
    <nc r="AW11">
      <v>1.32</v>
    </nc>
  </rcc>
  <rcc rId="3218" sId="4" numFmtId="34">
    <oc r="AX11">
      <f>AX12+AX33</f>
    </oc>
    <nc r="AX11">
      <v>0</v>
    </nc>
  </rcc>
  <rcc rId="3219" sId="4" numFmtId="34">
    <oc r="AY11">
      <f>AY12+AY33</f>
    </oc>
    <nc r="AY11">
      <v>0.82999999999999985</v>
    </nc>
  </rcc>
  <rcc rId="3220" sId="4" numFmtId="34">
    <oc r="AZ11">
      <f>AZ12+AZ33</f>
    </oc>
    <nc r="AZ11">
      <v>93.6</v>
    </nc>
  </rcc>
  <rcc rId="3221" sId="4" numFmtId="34">
    <oc r="BG11">
      <f>BG12+BG33</f>
    </oc>
    <nc r="BG11">
      <v>5.55</v>
    </nc>
  </rcc>
  <rcc rId="3222" sId="4" numFmtId="34">
    <oc r="BH11">
      <f>BH12+BH33</f>
    </oc>
    <nc r="BH11">
      <v>3.7</v>
    </nc>
  </rcc>
  <rcc rId="3223" sId="4" numFmtId="34">
    <oc r="BI11">
      <f>BI12+BI33</f>
    </oc>
    <nc r="BI11">
      <v>12.788</v>
    </nc>
  </rcc>
  <rcc rId="3224" sId="4" numFmtId="34">
    <oc r="BJ11">
      <f>BJ12+BJ33</f>
    </oc>
    <nc r="BJ11">
      <v>168.00000000000003</v>
    </nc>
  </rcc>
  <rcc rId="3225" sId="4" numFmtId="34">
    <oc r="BL11">
      <f>BL12+BL33</f>
    </oc>
    <nc r="BL11">
      <v>0</v>
    </nc>
  </rcc>
  <rcc rId="3226" sId="4" numFmtId="34">
    <oc r="BM11">
      <f>BM12+BM33</f>
    </oc>
    <nc r="BM11">
      <v>0</v>
    </nc>
  </rcc>
  <rcc rId="3227" sId="4" numFmtId="34">
    <oc r="BN11">
      <f>BN12+BN33</f>
    </oc>
    <nc r="BN11">
      <v>0</v>
    </nc>
  </rcc>
  <rcc rId="3228" sId="4" numFmtId="34">
    <oc r="BO11">
      <f>BO12+BO33</f>
    </oc>
    <nc r="BO11">
      <v>63.988200000000006</v>
    </nc>
  </rcc>
  <rcc rId="3229" sId="4" numFmtId="34">
    <oc r="BQ11">
      <f>BQ12+BQ33</f>
    </oc>
    <nc r="BQ11">
      <v>3.6</v>
    </nc>
  </rcc>
  <rcc rId="3230" sId="4" numFmtId="34">
    <oc r="BR11">
      <f>BR12+BR33</f>
    </oc>
    <nc r="BR11">
      <v>2.4</v>
    </nc>
  </rcc>
  <rcc rId="3231" sId="4" numFmtId="34">
    <oc r="BS11">
      <f>BS12+BS33</f>
    </oc>
    <nc r="BS11">
      <v>2.4</v>
    </nc>
  </rcc>
  <rcc rId="3232" sId="4" numFmtId="34">
    <oc r="BT11">
      <f>BT12+BT33</f>
    </oc>
    <nc r="BT11">
      <v>165.6</v>
    </nc>
  </rcc>
  <rcc rId="3233" sId="4" numFmtId="34">
    <oc r="BV11">
      <f>BV12+BV33</f>
    </oc>
    <nc r="BV11">
      <v>4.8</v>
    </nc>
  </rcc>
  <rcc rId="3234" sId="4" numFmtId="34">
    <oc r="BW11">
      <f>BW12+BW33</f>
    </oc>
    <nc r="BW11">
      <v>3.2</v>
    </nc>
  </rcc>
  <rcc rId="3235" sId="4" numFmtId="34">
    <oc r="BX11">
      <f>BX12+BX33</f>
    </oc>
    <nc r="BX11">
      <v>3.2</v>
    </nc>
  </rcc>
  <rcc rId="3236" sId="4" numFmtId="34">
    <oc r="BY11">
      <f>BY12+BY33</f>
    </oc>
    <nc r="BY11">
      <v>592.14380000000006</v>
    </nc>
  </rcc>
  <rcc rId="3237" sId="4" numFmtId="34">
    <oc r="E12">
      <f>E17+E24+E27+E31</f>
    </oc>
    <nc r="E12">
      <v>0</v>
    </nc>
  </rcc>
  <rcc rId="3238" sId="4" numFmtId="34">
    <oc r="F12">
      <f>F17+F24+F27+F31</f>
    </oc>
    <nc r="F12">
      <v>0</v>
    </nc>
  </rcc>
  <rcc rId="3239" sId="4" numFmtId="34">
    <oc r="G12">
      <f>G17+G24+G27+G31</f>
    </oc>
    <nc r="G12">
      <v>0</v>
    </nc>
  </rcc>
  <rcc rId="3240" sId="4" numFmtId="34">
    <oc r="H12">
      <f>H17+H24+H27+H31</f>
    </oc>
    <nc r="H12">
      <v>0</v>
    </nc>
  </rcc>
  <rcc rId="3241" sId="4" numFmtId="34">
    <oc r="I12">
      <f>I17+I24+I27+I31</f>
    </oc>
    <nc r="I12">
      <v>0</v>
    </nc>
  </rcc>
  <rcc rId="3242" sId="4" numFmtId="34">
    <oc r="J12">
      <f>J17+J24+J27+J31</f>
    </oc>
    <nc r="J12">
      <v>0</v>
    </nc>
  </rcc>
  <rcc rId="3243" sId="4" numFmtId="34">
    <oc r="K12">
      <f>K17+K24+K27+K31</f>
    </oc>
    <nc r="K12">
      <v>5.82</v>
    </nc>
  </rcc>
  <rcc rId="3244" sId="4" numFmtId="34">
    <oc r="L12">
      <f>L17+L24+L27+L31</f>
    </oc>
    <nc r="L12">
      <v>2.59</v>
    </nc>
  </rcc>
  <rcc rId="3245" sId="4" numFmtId="34">
    <oc r="O12">
      <f>O17+O24+O27+O31</f>
    </oc>
    <nc r="O12">
      <v>0.11</v>
    </nc>
  </rcc>
  <rcc rId="3246" sId="4" numFmtId="34">
    <oc r="P12">
      <f>P17+P24+P27+P31</f>
    </oc>
    <nc r="P12">
      <v>1.66</v>
    </nc>
  </rcc>
  <rcc rId="3247" sId="4" numFmtId="34">
    <oc r="Q12">
      <f>Q17+Q24+Q27+Q31</f>
    </oc>
    <nc r="Q12">
      <v>1.19</v>
    </nc>
  </rcc>
  <rcc rId="3248" sId="4" numFmtId="34">
    <oc r="R12">
      <f>R17+R24+R27+R31</f>
    </oc>
    <nc r="R12">
      <v>0.16000000000000014</v>
    </nc>
  </rcc>
  <rcc rId="3249" sId="4" numFmtId="34">
    <oc r="S12">
      <f>S17+S24+S27+S31</f>
    </oc>
    <nc r="S12">
      <v>2.0299999999999998</v>
    </nc>
  </rcc>
  <rcc rId="3250" sId="4" numFmtId="34">
    <oc r="T12">
      <f>T17+T24+T27+T31</f>
    </oc>
    <nc r="T12">
      <v>2.3199999999999998</v>
    </nc>
  </rcc>
  <rcc rId="3251" sId="4" numFmtId="34">
    <oc r="U12">
      <f>U17+U24+U27+U31</f>
    </oc>
    <nc r="U12">
      <v>17.25</v>
    </nc>
  </rcc>
  <rcc rId="3252" sId="4" numFmtId="34">
    <oc r="V12">
      <f>V17+V24+V27+V31</f>
    </oc>
    <nc r="V12">
      <v>0</v>
    </nc>
  </rcc>
  <rcc rId="3253" sId="4" numFmtId="34">
    <oc r="Y12">
      <f>Y17+Y24+Y27+Y31</f>
    </oc>
    <nc r="Y12">
      <v>0</v>
    </nc>
  </rcc>
  <rcc rId="3254" sId="4" numFmtId="34">
    <oc r="Z12">
      <f>Z17+Z24+Z27+Z31</f>
    </oc>
    <nc r="Z12">
      <v>0</v>
    </nc>
  </rcc>
  <rcc rId="3255" sId="4" numFmtId="34">
    <oc r="AA12">
      <f>AA17+AA24+AA27+AA31</f>
    </oc>
    <nc r="AA12">
      <v>0</v>
    </nc>
  </rcc>
  <rcc rId="3256" sId="4" numFmtId="34">
    <oc r="AB12">
      <f>AB17+AB24+AB27+AB31</f>
    </oc>
    <nc r="AB12">
      <v>0</v>
    </nc>
  </rcc>
  <rcc rId="3257" sId="4" numFmtId="34">
    <oc r="AC12">
      <f>AC17+AC24+AC27+AC31</f>
    </oc>
    <nc r="AC12">
      <v>0</v>
    </nc>
  </rcc>
  <rcc rId="3258" sId="4" numFmtId="34">
    <oc r="AD12">
      <f>AD17+AD24+AD27+AD31</f>
    </oc>
    <nc r="AD12">
      <v>0</v>
    </nc>
  </rcc>
  <rcc rId="3259" sId="4" numFmtId="34">
    <oc r="AE12">
      <f>AE17+AE24+AE27+AE31</f>
    </oc>
    <nc r="AE12">
      <v>0.54</v>
    </nc>
  </rcc>
  <rcc rId="3260" sId="4" numFmtId="34">
    <oc r="AF12">
      <f>AF17+AF24+AF27+AF31</f>
    </oc>
    <nc r="AF12">
      <v>50</v>
    </nc>
  </rcc>
  <rcc rId="3261" sId="4" numFmtId="34">
    <oc r="AI12">
      <f>AI17+AI24+AI27+AI31</f>
    </oc>
    <nc r="AI12">
      <v>0.13</v>
    </nc>
  </rcc>
  <rcc rId="3262" sId="4" numFmtId="34">
    <oc r="AJ12">
      <f>AJ17+AJ24+AJ27+AJ31</f>
    </oc>
    <nc r="AJ12">
      <v>1</v>
    </nc>
  </rcc>
  <rcc rId="3263" sId="4" numFmtId="34">
    <oc r="AK12">
      <f>AK17+AK24+AK27+AK31</f>
    </oc>
    <nc r="AK12">
      <v>0.89</v>
    </nc>
  </rcc>
  <rcc rId="3264" sId="4" numFmtId="34">
    <oc r="AL12">
      <f>AL17+AL24+AL27+AL31</f>
    </oc>
    <nc r="AL12">
      <v>0</v>
    </nc>
  </rcc>
  <rcc rId="3265" sId="4" numFmtId="34">
    <oc r="AM12">
      <f>AM17+AM24+AM27+AM31</f>
    </oc>
    <nc r="AM12">
      <v>1.18</v>
    </nc>
  </rcc>
  <rcc rId="3266" sId="4" numFmtId="34">
    <oc r="AN12">
      <f>AN17+AN24+AN27+AN31</f>
    </oc>
    <nc r="AN12">
      <v>0</v>
    </nc>
  </rcc>
  <rcc rId="3267" sId="4" numFmtId="34">
    <oc r="AO12">
      <f>AO17+AO24+AO27+AO31</f>
    </oc>
    <nc r="AO12">
      <v>11.1</v>
    </nc>
  </rcc>
  <rcc rId="3268" sId="4" numFmtId="34">
    <oc r="AP12">
      <f>AP17+AP24+AP27+AP31</f>
    </oc>
    <nc r="AP12">
      <v>6.86</v>
    </nc>
  </rcc>
  <rcc rId="3269" sId="4" numFmtId="34">
    <oc r="AS12">
      <f>AS17+AS24+AS27+AS31</f>
    </oc>
    <nc r="AS12">
      <v>0.59</v>
    </nc>
  </rcc>
  <rcc rId="3270" sId="4" numFmtId="34">
    <oc r="AT12">
      <f>AT17+AT24+AT27+AT31</f>
    </oc>
    <nc r="AT12">
      <v>0.96</v>
    </nc>
  </rcc>
  <rcc rId="3271" sId="4" numFmtId="34">
    <oc r="AU12">
      <f>AU17+AU24+AU27+AU31</f>
    </oc>
    <nc r="AU12">
      <v>1.77</v>
    </nc>
  </rcc>
  <rcc rId="3272" sId="4" numFmtId="34">
    <oc r="AV12">
      <f>AV17+AV24+AV27+AV31</f>
    </oc>
    <nc r="AV12">
      <v>0</v>
    </nc>
  </rcc>
  <rcc rId="3273" sId="4" numFmtId="34">
    <oc r="AW12">
      <f>AW17+AW24+AW27+AW31</f>
    </oc>
    <nc r="AW12">
      <v>1.32</v>
    </nc>
  </rcc>
  <rcc rId="3274" sId="4" numFmtId="34">
    <oc r="AX12">
      <f>AX17+AX24+AX27+AX31</f>
    </oc>
    <nc r="AX12">
      <v>0</v>
    </nc>
  </rcc>
  <rcc rId="3275" sId="4" numFmtId="34">
    <oc r="AY12">
      <f>AY17+AY24+AY27+AY31</f>
    </oc>
    <nc r="AY12">
      <v>0.82999999999999985</v>
    </nc>
  </rcc>
  <rcc rId="3276" sId="4" numFmtId="34">
    <oc r="AZ12">
      <f>AZ17+AZ24+AZ27+AZ31</f>
    </oc>
    <nc r="AZ12">
      <v>93.6</v>
    </nc>
  </rcc>
  <rcc rId="3277" sId="4" numFmtId="34">
    <oc r="BG12">
      <f>BG17+BG24+BG27+BG31</f>
    </oc>
    <nc r="BG12">
      <v>5.55</v>
    </nc>
  </rcc>
  <rcc rId="3278" sId="4" numFmtId="34">
    <oc r="BH12">
      <f>BH17+BH24+BH27+BH31</f>
    </oc>
    <nc r="BH12">
      <v>3.7</v>
    </nc>
  </rcc>
  <rcc rId="3279" sId="4" numFmtId="34">
    <oc r="BI12">
      <f>BI17+BI24+BI27+BI31</f>
    </oc>
    <nc r="BI12">
      <v>12.788</v>
    </nc>
  </rcc>
  <rcc rId="3280" sId="4" numFmtId="34">
    <oc r="BJ12">
      <f>BJ17+BJ24+BJ27+BJ31</f>
    </oc>
    <nc r="BJ12">
      <v>19.55</v>
    </nc>
  </rcc>
  <rcc rId="3281" sId="4" numFmtId="34">
    <oc r="BL12">
      <f>BL17+BL24+BL27+BL31</f>
    </oc>
    <nc r="BL12">
      <v>0</v>
    </nc>
  </rcc>
  <rcc rId="3282" sId="4" numFmtId="34">
    <oc r="BM12">
      <f>BM17+BM24+BM27+BM31</f>
    </oc>
    <nc r="BM12">
      <v>0</v>
    </nc>
  </rcc>
  <rcc rId="3283" sId="4" numFmtId="34">
    <oc r="BN12">
      <f>BN17+BN24+BN27+BN31</f>
    </oc>
    <nc r="BN12">
      <v>0</v>
    </nc>
  </rcc>
  <rcc rId="3284" sId="4" numFmtId="34">
    <oc r="BO12">
      <f>BO17+BO24+BO27+BO31</f>
    </oc>
    <nc r="BO12">
      <v>63.988200000000006</v>
    </nc>
  </rcc>
  <rcc rId="3285" sId="4" numFmtId="34">
    <oc r="BQ12">
      <f>BQ17+BQ24+BQ27+BQ31</f>
    </oc>
    <nc r="BQ12">
      <v>3.6</v>
    </nc>
  </rcc>
  <rcc rId="3286" sId="4" numFmtId="34">
    <oc r="BR12">
      <f>BR17+BR24+BR27+BR31</f>
    </oc>
    <nc r="BR12">
      <v>2.4</v>
    </nc>
  </rcc>
  <rcc rId="3287" sId="4" numFmtId="34">
    <oc r="BS12">
      <f>BS17+BS24+BS27+BS31</f>
    </oc>
    <nc r="BS12">
      <v>2.4</v>
    </nc>
  </rcc>
  <rcc rId="3288" sId="4" numFmtId="34">
    <oc r="BT12">
      <f>BT17+BT24+BT27+BT31</f>
    </oc>
    <nc r="BT12">
      <v>165.6</v>
    </nc>
  </rcc>
  <rcc rId="3289" sId="4" numFmtId="34">
    <oc r="BV12">
      <f>BV17+BV24+BV27+BV31</f>
    </oc>
    <nc r="BV12">
      <v>4.8</v>
    </nc>
  </rcc>
  <rcc rId="3290" sId="4" numFmtId="34">
    <oc r="BW12">
      <f>BW17+BW24+BW27+BW31</f>
    </oc>
    <nc r="BW12">
      <v>3.2</v>
    </nc>
  </rcc>
  <rcc rId="3291" sId="4" numFmtId="34">
    <oc r="BX12">
      <f>BX17+BX24+BX27+BX31</f>
    </oc>
    <nc r="BX12">
      <v>3.2</v>
    </nc>
  </rcc>
  <rcc rId="3292" sId="4" numFmtId="34">
    <oc r="BY12">
      <f>BY17+BY24+BY27+BY31</f>
    </oc>
    <nc r="BY12">
      <v>349.62380000000002</v>
    </nc>
  </rcc>
  <rcc rId="3293" sId="4" numFmtId="4">
    <oc r="A15">
      <f>A14+1</f>
    </oc>
    <nc r="A15">
      <v>2</v>
    </nc>
  </rcc>
  <rcc rId="3294" sId="4" numFmtId="4">
    <oc r="A16">
      <f>A15+1</f>
    </oc>
    <nc r="A16">
      <v>3</v>
    </nc>
  </rcc>
  <rcc rId="3295" sId="4" numFmtId="34">
    <oc r="AI17">
      <f>SUM(AI14:AI16)</f>
    </oc>
    <nc r="AI17">
      <v>0</v>
    </nc>
  </rcc>
  <rcc rId="3296" sId="4" numFmtId="34">
    <oc r="AJ17">
      <f>SUM(AJ14:AJ16)</f>
    </oc>
    <nc r="AJ17">
      <v>0</v>
    </nc>
  </rcc>
  <rcc rId="3297" sId="4" numFmtId="34">
    <oc r="AK17">
      <f>SUM(AK14:AK16)</f>
    </oc>
    <nc r="AK17">
      <v>0</v>
    </nc>
  </rcc>
  <rcc rId="3298" sId="4" numFmtId="34">
    <oc r="AL17">
      <f>SUM(AL14:AL16)</f>
    </oc>
    <nc r="AL17">
      <v>0</v>
    </nc>
  </rcc>
  <rcc rId="3299" sId="4" numFmtId="34">
    <oc r="AM17">
      <f>SUM(AM14:AM16)</f>
    </oc>
    <nc r="AM17">
      <v>0</v>
    </nc>
  </rcc>
  <rcc rId="3300" sId="4" numFmtId="34">
    <oc r="AN17">
      <f>SUM(AN14:AN16)</f>
    </oc>
    <nc r="AN17">
      <v>0</v>
    </nc>
  </rcc>
  <rcc rId="3301" sId="4" numFmtId="34">
    <oc r="AO17">
      <f>SUM(AO14:AO16)</f>
    </oc>
    <nc r="AO17">
      <v>9.11</v>
    </nc>
  </rcc>
  <rcc rId="3302" sId="4" numFmtId="34">
    <oc r="AP17">
      <f>SUM(AP14:AP16)</f>
    </oc>
    <nc r="AP17">
      <v>6.86</v>
    </nc>
  </rcc>
  <rcc rId="3303" sId="4" numFmtId="4">
    <oc r="A19">
      <f>A16+1</f>
    </oc>
    <nc r="A19">
      <v>4</v>
    </nc>
  </rcc>
  <rcc rId="3304" sId="4">
    <oc r="A20">
      <f>A19+1</f>
    </oc>
    <nc r="A20">
      <v>5</v>
    </nc>
  </rcc>
  <rcc rId="3305" sId="4">
    <oc r="A21">
      <f>A20+1</f>
    </oc>
    <nc r="A21">
      <v>6</v>
    </nc>
  </rcc>
  <rcc rId="3306" sId="4">
    <oc r="A22">
      <f>A21+1</f>
    </oc>
    <nc r="A22">
      <v>7</v>
    </nc>
  </rcc>
  <rcc rId="3307" sId="4">
    <oc r="A23">
      <f>A22+1</f>
    </oc>
    <nc r="A23">
      <v>8</v>
    </nc>
  </rcc>
  <rcc rId="3308" sId="4" numFmtId="34">
    <oc r="O24">
      <f>SUM(O19:O23)</f>
    </oc>
    <nc r="O24">
      <v>0</v>
    </nc>
  </rcc>
  <rcc rId="3309" sId="4" numFmtId="34">
    <oc r="P24">
      <f>SUM(P19:P23)</f>
    </oc>
    <nc r="P24">
      <v>0</v>
    </nc>
  </rcc>
  <rcc rId="3310" sId="4" numFmtId="34">
    <oc r="Q24">
      <f>SUM(Q19:Q23)</f>
    </oc>
    <nc r="Q24">
      <v>0</v>
    </nc>
  </rcc>
  <rcc rId="3311" sId="4" numFmtId="34">
    <oc r="R24">
      <f>SUM(R19:R23)</f>
    </oc>
    <nc r="R24">
      <v>0</v>
    </nc>
  </rcc>
  <rcc rId="3312" sId="4" numFmtId="34">
    <oc r="S24">
      <f>SUM(S19:S23)</f>
    </oc>
    <nc r="S24">
      <v>0</v>
    </nc>
  </rcc>
  <rcc rId="3313" sId="4" numFmtId="34">
    <oc r="T24">
      <f>SUM(T19:T23)</f>
    </oc>
    <nc r="T24">
      <v>2.3199999999999998</v>
    </nc>
  </rcc>
  <rcc rId="3314" sId="4" numFmtId="34">
    <oc r="U24">
      <f>SUM(U19:U23)</f>
    </oc>
    <nc r="U24">
      <v>14.94</v>
    </nc>
  </rcc>
  <rcc rId="3315" sId="4" numFmtId="34">
    <oc r="V24">
      <f>SUM(V19:V23)</f>
    </oc>
    <nc r="V24">
      <v>0</v>
    </nc>
  </rcc>
  <rcc rId="3316" sId="4" numFmtId="34">
    <oc r="BI24">
      <f>BI23</f>
    </oc>
    <nc r="BI24">
      <v>9.0879999999999992</v>
    </nc>
  </rcc>
  <rcc rId="3317" sId="4" numFmtId="34">
    <oc r="BJ24">
      <f>BJ22</f>
    </oc>
    <nc r="BJ24">
      <v>12</v>
    </nc>
  </rcc>
  <rcc rId="3318" sId="4" numFmtId="34">
    <oc r="BV24">
      <f>SUM(BV19:BV23)</f>
    </oc>
    <nc r="BV24">
      <v>0</v>
    </nc>
  </rcc>
  <rcc rId="3319" sId="4" numFmtId="34">
    <oc r="BW24">
      <f>SUM(BW19:BW23)</f>
    </oc>
    <nc r="BW24">
      <v>0</v>
    </nc>
  </rcc>
  <rcc rId="3320" sId="4" numFmtId="34">
    <oc r="BX24">
      <f>SUM(BX19:BX23)</f>
    </oc>
    <nc r="BX24">
      <v>0</v>
    </nc>
  </rcc>
  <rcc rId="3321" sId="4" numFmtId="34">
    <oc r="BY24">
      <f>SUM(BY19:BY23)</f>
    </oc>
    <nc r="BY24">
      <v>342.82380000000001</v>
    </nc>
  </rcc>
  <rcc rId="3322" sId="4">
    <oc r="A26">
      <f>A23+1</f>
    </oc>
    <nc r="A26">
      <v>9</v>
    </nc>
  </rcc>
  <rcc rId="3323" sId="4">
    <oc r="A29">
      <f>A26+1</f>
    </oc>
    <nc r="A29">
      <v>10</v>
    </nc>
  </rcc>
  <rcc rId="3324" sId="4">
    <oc r="A30">
      <f>A29+1</f>
    </oc>
    <nc r="A30">
      <v>11</v>
    </nc>
  </rcc>
  <rcc rId="3325" sId="4" numFmtId="34">
    <oc r="R30">
      <f>N30-P30</f>
    </oc>
    <nc r="R30">
      <v>0.16000000000000014</v>
    </nc>
  </rcc>
  <rcc rId="3326" sId="4" numFmtId="34">
    <oc r="U30">
      <f>M30-O30-Q30-S30</f>
    </oc>
    <nc r="U30">
      <v>2.31</v>
    </nc>
  </rcc>
  <rcc rId="3327" sId="4" numFmtId="34">
    <oc r="V30">
      <f>N30-P30-R30-T30</f>
    </oc>
    <nc r="V30">
      <v>0</v>
    </nc>
  </rcc>
  <rcc rId="3328" sId="4" numFmtId="34">
    <oc r="AE30">
      <f>W30</f>
    </oc>
    <nc r="AE30">
      <v>0.54</v>
    </nc>
  </rcc>
  <rcc rId="3329" sId="4" numFmtId="34">
    <oc r="AF30">
      <f>X30</f>
    </oc>
    <nc r="AF30">
      <v>0</v>
    </nc>
  </rcc>
  <rcc rId="3330" sId="4" numFmtId="34">
    <oc r="AJ30">
      <f>AH30</f>
    </oc>
    <nc r="AJ30">
      <v>1</v>
    </nc>
  </rcc>
  <rcc rId="3331" sId="4" numFmtId="34">
    <oc r="AO30">
      <f>AG30-AI30-AK30-AM30</f>
    </oc>
    <nc r="AO30">
      <v>1.9900000000000004</v>
    </nc>
  </rcc>
  <rcc rId="3332" sId="4" numFmtId="34">
    <oc r="AY30">
      <f>AQ30-AS30-AU30-AW30</f>
    </oc>
    <nc r="AY30">
      <v>0.82999999999999985</v>
    </nc>
  </rcc>
  <rcc rId="3333" sId="4" numFmtId="34">
    <oc r="AZ30">
      <f>AR30-AT30-AV30-AX30</f>
    </oc>
    <nc r="AZ30">
      <v>1</v>
    </nc>
  </rcc>
  <rcc rId="3334" sId="4" numFmtId="34">
    <oc r="E31">
      <f>E30+E29</f>
    </oc>
    <nc r="E31">
      <v>0</v>
    </nc>
  </rcc>
  <rcc rId="3335" sId="4" numFmtId="34">
    <oc r="F31">
      <f>F30+F29</f>
    </oc>
    <nc r="F31">
      <v>0</v>
    </nc>
  </rcc>
  <rcc rId="3336" sId="4" numFmtId="34">
    <oc r="G31">
      <f>G30+G29</f>
    </oc>
    <nc r="G31">
      <v>0</v>
    </nc>
  </rcc>
  <rcc rId="3337" sId="4" numFmtId="34">
    <oc r="H31">
      <f>H30+H29</f>
    </oc>
    <nc r="H31">
      <v>0</v>
    </nc>
  </rcc>
  <rcc rId="3338" sId="4" numFmtId="34">
    <oc r="I31">
      <f>I30+I29</f>
    </oc>
    <nc r="I31">
      <v>0</v>
    </nc>
  </rcc>
  <rcc rId="3339" sId="4" numFmtId="34">
    <oc r="J31">
      <f>J30+J29</f>
    </oc>
    <nc r="J31">
      <v>0</v>
    </nc>
  </rcc>
  <rcc rId="3340" sId="4" numFmtId="34">
    <oc r="K31">
      <f>K30+K29</f>
    </oc>
    <nc r="K31">
      <v>5.82</v>
    </nc>
  </rcc>
  <rcc rId="3341" sId="4" numFmtId="34">
    <oc r="L31">
      <f>L30+L29</f>
    </oc>
    <nc r="L31">
      <v>2.59</v>
    </nc>
  </rcc>
  <rcc rId="3342" sId="4" numFmtId="34">
    <oc r="O31">
      <f>O30+O29</f>
    </oc>
    <nc r="O31">
      <v>0.11</v>
    </nc>
  </rcc>
  <rcc rId="3343" sId="4" numFmtId="34">
    <oc r="P31">
      <f>P30+P29</f>
    </oc>
    <nc r="P31">
      <v>1.66</v>
    </nc>
  </rcc>
  <rcc rId="3344" sId="4" numFmtId="34">
    <oc r="Q31">
      <f>Q30+Q29</f>
    </oc>
    <nc r="Q31">
      <v>1.19</v>
    </nc>
  </rcc>
  <rcc rId="3345" sId="4" numFmtId="34">
    <oc r="R31">
      <f>R30+R29</f>
    </oc>
    <nc r="R31">
      <v>0.16000000000000014</v>
    </nc>
  </rcc>
  <rcc rId="3346" sId="4" numFmtId="34">
    <oc r="S31">
      <f>S30+S29</f>
    </oc>
    <nc r="S31">
      <v>2.0299999999999998</v>
    </nc>
  </rcc>
  <rcc rId="3347" sId="4" numFmtId="34">
    <oc r="T31">
      <f>T30+T29</f>
    </oc>
    <nc r="T31">
      <v>0</v>
    </nc>
  </rcc>
  <rcc rId="3348" sId="4" numFmtId="34">
    <oc r="U31">
      <f>U30+U29</f>
    </oc>
    <nc r="U31">
      <v>2.31</v>
    </nc>
  </rcc>
  <rcc rId="3349" sId="4" numFmtId="34">
    <oc r="V31">
      <f>V30+V29</f>
    </oc>
    <nc r="V31">
      <v>0</v>
    </nc>
  </rcc>
  <rcc rId="3350" sId="4" numFmtId="34">
    <oc r="Y31">
      <f>Y30+Y29</f>
    </oc>
    <nc r="Y31">
      <v>0</v>
    </nc>
  </rcc>
  <rcc rId="3351" sId="4" numFmtId="34">
    <oc r="Z31">
      <f>Z30+Z29</f>
    </oc>
    <nc r="Z31">
      <v>0</v>
    </nc>
  </rcc>
  <rcc rId="3352" sId="4" numFmtId="34">
    <oc r="AA31">
      <f>AA30+AA29</f>
    </oc>
    <nc r="AA31">
      <v>0</v>
    </nc>
  </rcc>
  <rcc rId="3353" sId="4" numFmtId="34">
    <oc r="AB31">
      <f>AB30+AB29</f>
    </oc>
    <nc r="AB31">
      <v>0</v>
    </nc>
  </rcc>
  <rcc rId="3354" sId="4" numFmtId="34">
    <oc r="AC31">
      <f>AC30+AC29</f>
    </oc>
    <nc r="AC31">
      <v>0</v>
    </nc>
  </rcc>
  <rcc rId="3355" sId="4" numFmtId="34">
    <oc r="AD31">
      <f>AD30+AD29</f>
    </oc>
    <nc r="AD31">
      <v>0</v>
    </nc>
  </rcc>
  <rcc rId="3356" sId="4" numFmtId="34">
    <oc r="AE31">
      <f>AE30+AE29</f>
    </oc>
    <nc r="AE31">
      <v>0.54</v>
    </nc>
  </rcc>
  <rcc rId="3357" sId="4" numFmtId="34">
    <oc r="AF31">
      <f>AF30+AF29</f>
    </oc>
    <nc r="AF31">
      <v>0</v>
    </nc>
  </rcc>
  <rcc rId="3358" sId="4" numFmtId="34">
    <oc r="AI31">
      <f>AI30+AI29</f>
    </oc>
    <nc r="AI31">
      <v>0.13</v>
    </nc>
  </rcc>
  <rcc rId="3359" sId="4" numFmtId="34">
    <oc r="AJ31">
      <f>AJ30+AJ29</f>
    </oc>
    <nc r="AJ31">
      <v>1</v>
    </nc>
  </rcc>
  <rcc rId="3360" sId="4" numFmtId="34">
    <oc r="AK31">
      <f>AK30+AK29</f>
    </oc>
    <nc r="AK31">
      <v>0.89</v>
    </nc>
  </rcc>
  <rcc rId="3361" sId="4" numFmtId="34">
    <oc r="AL31">
      <f>AL30+AL29</f>
    </oc>
    <nc r="AL31">
      <v>0</v>
    </nc>
  </rcc>
  <rcc rId="3362" sId="4" numFmtId="34">
    <oc r="AM31">
      <f>AM30+AM29</f>
    </oc>
    <nc r="AM31">
      <v>1.18</v>
    </nc>
  </rcc>
  <rcc rId="3363" sId="4" numFmtId="34">
    <oc r="AN31">
      <f>AN30+AN29</f>
    </oc>
    <nc r="AN31">
      <v>0</v>
    </nc>
  </rcc>
  <rcc rId="3364" sId="4" numFmtId="34">
    <oc r="AO31">
      <f>AO30+AO29</f>
    </oc>
    <nc r="AO31">
      <v>1.9900000000000004</v>
    </nc>
  </rcc>
  <rcc rId="3365" sId="4" numFmtId="34">
    <oc r="AP31">
      <f>AP30+AP29</f>
    </oc>
    <nc r="AP31">
      <v>0</v>
    </nc>
  </rcc>
  <rcc rId="3366" sId="4" numFmtId="34">
    <oc r="AS31">
      <f>AS30+AS29</f>
    </oc>
    <nc r="AS31">
      <v>0.59</v>
    </nc>
  </rcc>
  <rcc rId="3367" sId="4" numFmtId="34">
    <oc r="AT31">
      <f>AT30+AT29</f>
    </oc>
    <nc r="AT31">
      <v>0.96</v>
    </nc>
  </rcc>
  <rcc rId="3368" sId="4" numFmtId="34">
    <oc r="AU31">
      <f>AU30+AU29</f>
    </oc>
    <nc r="AU31">
      <v>1.77</v>
    </nc>
  </rcc>
  <rcc rId="3369" sId="4" numFmtId="34">
    <oc r="AV31">
      <f>AV30+AV29</f>
    </oc>
    <nc r="AV31">
      <v>0</v>
    </nc>
  </rcc>
  <rcc rId="3370" sId="4" numFmtId="34">
    <oc r="AW31">
      <f>AW30+AW29</f>
    </oc>
    <nc r="AW31">
      <v>1.32</v>
    </nc>
  </rcc>
  <rcc rId="3371" sId="4" numFmtId="34">
    <oc r="AX31">
      <f>AX30+AX29</f>
    </oc>
    <nc r="AX31">
      <v>0</v>
    </nc>
  </rcc>
  <rcc rId="3372" sId="4" numFmtId="34">
    <oc r="AY31">
      <f>AY30+AY29</f>
    </oc>
    <nc r="AY31">
      <v>0.82999999999999985</v>
    </nc>
  </rcc>
  <rcc rId="3373" sId="4" numFmtId="34">
    <oc r="AZ31">
      <f>AZ30+AZ29</f>
    </oc>
    <nc r="AZ31">
      <v>1</v>
    </nc>
  </rcc>
  <rcc rId="3374" sId="4" numFmtId="34">
    <oc r="BG31">
      <f>BG30</f>
    </oc>
    <nc r="BG31">
      <v>5.55</v>
    </nc>
  </rcc>
  <rcc rId="3375" sId="4" numFmtId="34">
    <oc r="BH31">
      <f>BH30</f>
    </oc>
    <nc r="BH31">
      <v>3.7</v>
    </nc>
  </rcc>
  <rcc rId="3376" sId="4" numFmtId="34">
    <oc r="BI31">
      <f>BI30</f>
    </oc>
    <nc r="BI31">
      <v>3.7</v>
    </nc>
  </rcc>
  <rcc rId="3377" sId="4" numFmtId="34">
    <oc r="BJ31">
      <f>BJ30+BJ29</f>
    </oc>
    <nc r="BJ31">
      <v>7.55</v>
    </nc>
  </rcc>
  <rcc rId="3378" sId="4" numFmtId="34">
    <oc r="BQ31">
      <f>BQ30+BQ29</f>
    </oc>
    <nc r="BQ31">
      <v>3.6</v>
    </nc>
  </rcc>
  <rcc rId="3379" sId="4" numFmtId="34">
    <oc r="BR31">
      <f>BR30+BR29</f>
    </oc>
    <nc r="BR31">
      <v>2.4</v>
    </nc>
  </rcc>
  <rcc rId="3380" sId="4" numFmtId="34">
    <oc r="BS31">
      <f>BS30+BS29</f>
    </oc>
    <nc r="BS31">
      <v>2.4</v>
    </nc>
  </rcc>
  <rcc rId="3381" sId="4" numFmtId="34">
    <oc r="BT31">
      <f>BT30+BT29</f>
    </oc>
    <nc r="BT31">
      <v>5.6</v>
    </nc>
  </rcc>
  <rcc rId="3382" sId="4" numFmtId="34">
    <oc r="BV31">
      <f>BV30+BV29</f>
    </oc>
    <nc r="BV31">
      <v>4.8</v>
    </nc>
  </rcc>
  <rcc rId="3383" sId="4" numFmtId="34">
    <oc r="BW31">
      <f>BW30+BW29</f>
    </oc>
    <nc r="BW31">
      <v>3.2</v>
    </nc>
  </rcc>
  <rcc rId="3384" sId="4" numFmtId="34">
    <oc r="BX31">
      <f>BX30+BX29</f>
    </oc>
    <nc r="BX31">
      <v>3.2</v>
    </nc>
  </rcc>
  <rcc rId="3385" sId="4" numFmtId="34">
    <oc r="BY31">
      <f>BY30+BY29</f>
    </oc>
    <nc r="BY31">
      <v>6.8</v>
    </nc>
  </rcc>
  <rcc rId="3386" sId="4" numFmtId="34">
    <oc r="BV33">
      <f>SUM(BV34:BV36)</f>
    </oc>
    <nc r="BV33">
      <v>0</v>
    </nc>
  </rcc>
  <rcc rId="3387" sId="4" numFmtId="34">
    <oc r="BW33">
      <f>SUM(BW34:BW36)</f>
    </oc>
    <nc r="BW33">
      <v>0</v>
    </nc>
  </rcc>
  <rcc rId="3388" sId="4" numFmtId="34">
    <oc r="BX33">
      <f>SUM(BX34:BX36)</f>
    </oc>
    <nc r="BX33">
      <v>0</v>
    </nc>
  </rcc>
  <rcc rId="3389" sId="4" numFmtId="34">
    <oc r="BY33">
      <f>SUM(BY34:BY36)</f>
    </oc>
    <nc r="BY33">
      <v>242.52</v>
    </nc>
  </rcc>
  <rcc rId="3390" sId="4">
    <oc r="A34">
      <f>A30+1</f>
    </oc>
    <nc r="A34">
      <v>12</v>
    </nc>
  </rcc>
  <rcc rId="3391" sId="4">
    <oc r="A35">
      <f>A34+1</f>
    </oc>
    <nc r="A35">
      <v>13</v>
    </nc>
  </rcc>
  <rcc rId="3392" sId="4" numFmtId="34">
    <oc r="E37">
      <f>E38</f>
    </oc>
    <nc r="E37">
      <v>4.657</v>
    </nc>
  </rcc>
  <rcc rId="3393" sId="4" numFmtId="34">
    <oc r="F37">
      <f>F38</f>
    </oc>
    <nc r="F37">
      <v>1.68</v>
    </nc>
  </rcc>
  <rcc rId="3394" sId="4" numFmtId="34">
    <oc r="G37">
      <f>G38</f>
    </oc>
    <nc r="G37">
      <v>5.57</v>
    </nc>
  </rcc>
  <rcc rId="3395" sId="4" numFmtId="34">
    <oc r="H37">
      <f>H38</f>
    </oc>
    <nc r="H37">
      <v>0.8</v>
    </nc>
  </rcc>
  <rcc rId="3396" sId="4" numFmtId="34">
    <oc r="I37">
      <f>I38</f>
    </oc>
    <nc r="I37">
      <v>0.88</v>
    </nc>
  </rcc>
  <rcc rId="3397" sId="4" numFmtId="34">
    <oc r="J37">
      <f>J38</f>
    </oc>
    <nc r="J37">
      <v>0.9</v>
    </nc>
  </rcc>
  <rcc rId="3398" sId="4" numFmtId="34">
    <oc r="K37">
      <f>K38</f>
    </oc>
    <nc r="K37">
      <v>28.106000000000002</v>
    </nc>
  </rcc>
  <rcc rId="3399" sId="4" numFmtId="34">
    <oc r="L37">
      <f>L38</f>
    </oc>
    <nc r="L37">
      <v>21.42</v>
    </nc>
  </rcc>
  <rcc rId="3400" sId="4" numFmtId="34">
    <oc r="O37">
      <f>O38</f>
    </oc>
    <nc r="O37">
      <v>6.22</v>
    </nc>
  </rcc>
  <rcc rId="3401" sId="4" numFmtId="34">
    <oc r="P37">
      <f>P38</f>
    </oc>
    <nc r="P37">
      <v>19.47</v>
    </nc>
  </rcc>
  <rcc rId="3402" sId="4" numFmtId="34">
    <oc r="Q37">
      <f>Q38</f>
    </oc>
    <nc r="Q37">
      <v>41.363999999999997</v>
    </nc>
  </rcc>
  <rcc rId="3403" sId="4" numFmtId="34">
    <oc r="R37">
      <f>R38</f>
    </oc>
    <nc r="R37">
      <v>5.5900000000000007</v>
    </nc>
  </rcc>
  <rcc rId="3404" sId="4" numFmtId="34">
    <oc r="S37">
      <f>S38</f>
    </oc>
    <nc r="S37">
      <v>182.07099999999997</v>
    </nc>
  </rcc>
  <rcc rId="3405" sId="4" numFmtId="34">
    <oc r="T37">
      <f>T38</f>
    </oc>
    <nc r="T37">
      <v>17.07</v>
    </nc>
  </rcc>
  <rcc rId="3406" sId="4" numFmtId="34">
    <oc r="U37">
      <f>U38</f>
    </oc>
    <nc r="U37">
      <v>349.13999999999993</v>
    </nc>
  </rcc>
  <rcc rId="3407" sId="4" numFmtId="34">
    <oc r="V37">
      <f>V38</f>
    </oc>
    <nc r="V37">
      <v>23.95</v>
    </nc>
  </rcc>
  <rcc rId="3408" sId="4" numFmtId="34">
    <oc r="Y37">
      <f>Y38</f>
    </oc>
    <nc r="Y37">
      <v>46.876999999999995</v>
    </nc>
  </rcc>
  <rcc rId="3409" sId="4" numFmtId="34">
    <oc r="Z37">
      <f>Z38</f>
    </oc>
    <nc r="Z37">
      <v>3.42</v>
    </nc>
  </rcc>
  <rcc rId="3410" sId="4" numFmtId="34">
    <oc r="AA37">
      <f>AA38</f>
    </oc>
    <nc r="AA37">
      <v>0.97</v>
    </nc>
  </rcc>
  <rcc rId="3411" sId="4" numFmtId="34">
    <oc r="AB37">
      <f>AB38</f>
    </oc>
    <nc r="AB37">
      <v>0</v>
    </nc>
  </rcc>
  <rcc rId="3412" sId="4" numFmtId="34">
    <oc r="AC37">
      <f>AC38</f>
    </oc>
    <nc r="AC37">
      <v>62.62</v>
    </nc>
  </rcc>
  <rcc rId="3413" sId="4" numFmtId="34">
    <oc r="AD37">
      <f>AD38</f>
    </oc>
    <nc r="AD37">
      <v>4.6500000000000004</v>
    </nc>
  </rcc>
  <rcc rId="3414" sId="4" numFmtId="34">
    <oc r="AE37">
      <f>AE38</f>
    </oc>
    <nc r="AE37">
      <v>227.47</v>
    </nc>
  </rcc>
  <rcc rId="3415" sId="4" numFmtId="34">
    <oc r="AF37">
      <f>AF38</f>
    </oc>
    <nc r="AF37">
      <v>35.036000000000001</v>
    </nc>
  </rcc>
  <rcc rId="3416" sId="4" numFmtId="34">
    <oc r="AI37">
      <f>AI38</f>
    </oc>
    <nc r="AI37">
      <v>6.97</v>
    </nc>
  </rcc>
  <rcc rId="3417" sId="4" numFmtId="34">
    <oc r="AJ37">
      <f>AJ38</f>
    </oc>
    <nc r="AJ37">
      <v>6.5400000000000009</v>
    </nc>
  </rcc>
  <rcc rId="3418" sId="4" numFmtId="34">
    <oc r="AK37">
      <f>AK38</f>
    </oc>
    <nc r="AK37">
      <v>8.91</v>
    </nc>
  </rcc>
  <rcc rId="3419" sId="4" numFmtId="34">
    <oc r="AL37">
      <f>AL38</f>
    </oc>
    <nc r="AL37">
      <v>0</v>
    </nc>
  </rcc>
  <rcc rId="3420" sId="4" numFmtId="34">
    <oc r="AM37">
      <f>AM38</f>
    </oc>
    <nc r="AM37">
      <v>8.02</v>
    </nc>
  </rcc>
  <rcc rId="3421" sId="4" numFmtId="34">
    <oc r="AN37">
      <f>AN38</f>
    </oc>
    <nc r="AN37">
      <v>0</v>
    </nc>
  </rcc>
  <rcc rId="3422" sId="4" numFmtId="34">
    <oc r="AO37">
      <f>AO38</f>
    </oc>
    <nc r="AO37">
      <v>106.08000000000001</v>
    </nc>
  </rcc>
  <rcc rId="3423" sId="4" numFmtId="34">
    <oc r="AP37">
      <f>AP38</f>
    </oc>
    <nc r="AP37">
      <v>6.8000000000000007</v>
    </nc>
  </rcc>
  <rcc rId="3424" sId="4" numFmtId="34">
    <oc r="AS37">
      <f>AS38</f>
    </oc>
    <nc r="AS37">
      <v>25.3</v>
    </nc>
  </rcc>
  <rcc rId="3425" sId="4" numFmtId="34">
    <oc r="AT37">
      <f>AT38</f>
    </oc>
    <nc r="AT37">
      <v>0.4</v>
    </nc>
  </rcc>
  <rcc rId="3426" sId="4" numFmtId="34">
    <oc r="AU37">
      <f>AU38</f>
    </oc>
    <nc r="AU37">
      <v>0</v>
    </nc>
  </rcc>
  <rcc rId="3427" sId="4" numFmtId="34">
    <oc r="AV37">
      <f>AV38</f>
    </oc>
    <nc r="AV37">
      <v>0</v>
    </nc>
  </rcc>
  <rcc rId="3428" sId="4" numFmtId="34">
    <oc r="AW37">
      <f>AW38</f>
    </oc>
    <nc r="AW37">
      <v>0</v>
    </nc>
  </rcc>
  <rcc rId="3429" sId="4" numFmtId="34">
    <oc r="AX37">
      <f>AX38</f>
    </oc>
    <nc r="AX37">
      <v>0</v>
    </nc>
  </rcc>
  <rcc rId="3430" sId="4" numFmtId="34">
    <oc r="AY37">
      <f>AY38</f>
    </oc>
    <nc r="AY37">
      <v>647.82999999999993</v>
    </nc>
  </rcc>
  <rcc rId="3431" sId="4" numFmtId="34">
    <oc r="AZ37">
      <f>AZ38</f>
    </oc>
    <nc r="AZ37">
      <v>107.52000000000001</v>
    </nc>
  </rcc>
  <rcc rId="3432" sId="4" numFmtId="34">
    <oc r="BG37">
      <f>BG38</f>
    </oc>
    <nc r="BG37">
      <v>255.92866794229593</v>
    </nc>
  </rcc>
  <rcc rId="3433" sId="4" numFmtId="34">
    <oc r="BH37">
      <f>BH38</f>
    </oc>
    <nc r="BH37">
      <v>203.38295899999997</v>
    </nc>
  </rcc>
  <rcc rId="3434" sId="4" numFmtId="34">
    <oc r="BI37">
      <f>BI38</f>
    </oc>
    <nc r="BI37">
      <v>866.81515064718462</v>
    </nc>
  </rcc>
  <rcc rId="3435" sId="4" numFmtId="34">
    <oc r="BJ37">
      <f>BJ38</f>
    </oc>
    <nc r="BJ37">
      <v>1473.875053227888</v>
    </nc>
  </rcc>
  <rcc rId="3436" sId="4" numFmtId="34">
    <oc r="BL37">
      <f>BL38</f>
    </oc>
    <nc r="BL37">
      <v>252.7</v>
    </nc>
  </rcc>
  <rcc rId="3437" sId="4" numFmtId="34">
    <oc r="BM37">
      <f>BM38</f>
    </oc>
    <nc r="BM37">
      <v>1.8</v>
    </nc>
  </rcc>
  <rcc rId="3438" sId="4" numFmtId="34">
    <oc r="BN37">
      <f>BN38</f>
    </oc>
    <nc r="BN37">
      <v>307.04750000000001</v>
    </nc>
  </rcc>
  <rcc rId="3439" sId="4" numFmtId="34">
    <oc r="BO37">
      <f>BO38</f>
    </oc>
    <nc r="BO37">
      <v>1181.4484720300002</v>
    </nc>
  </rcc>
  <rcc rId="3440" sId="4" numFmtId="34">
    <oc r="BQ37">
      <f>BQ38</f>
    </oc>
    <nc r="BQ37">
      <v>33.83</v>
    </nc>
  </rcc>
  <rcc rId="3441" sId="4" numFmtId="34">
    <oc r="BR37">
      <f>BR38</f>
    </oc>
    <nc r="BR37">
      <v>22.55</v>
    </nc>
  </rcc>
  <rcc rId="3442" sId="4" numFmtId="34">
    <oc r="BS37">
      <f>BS38</f>
    </oc>
    <nc r="BS37">
      <v>22.55</v>
    </nc>
  </rcc>
  <rcc rId="3443" sId="4" numFmtId="34">
    <oc r="BT37">
      <f>BT38</f>
    </oc>
    <nc r="BT37">
      <v>238.58999999999997</v>
    </nc>
  </rcc>
  <rcc rId="3444" sId="4" numFmtId="34">
    <oc r="BV37">
      <f>BV38</f>
    </oc>
    <nc r="BV37">
      <v>584.55000000000007</v>
    </nc>
  </rcc>
  <rcc rId="3445" sId="4" numFmtId="34">
    <oc r="BW37">
      <f>BW38</f>
    </oc>
    <nc r="BW37">
      <v>30.2</v>
    </nc>
  </rcc>
  <rcc rId="3446" sId="4" numFmtId="34">
    <oc r="BX37">
      <f>BX38</f>
    </oc>
    <nc r="BX37">
      <v>30.2</v>
    </nc>
  </rcc>
  <rcc rId="3447" sId="4" numFmtId="34">
    <oc r="BY37">
      <f>BY38</f>
    </oc>
    <nc r="BY37">
      <v>2163.8561748799998</v>
    </nc>
  </rcc>
  <rcc rId="3448" sId="4" numFmtId="34">
    <oc r="E38">
      <f>E43+E56+E65+E87+E95+E100+E107+E123+E126+E129+E130+E143</f>
    </oc>
    <nc r="E38">
      <v>4.657</v>
    </nc>
  </rcc>
  <rcc rId="3449" sId="4" numFmtId="34">
    <oc r="F38">
      <f>F43+F56+F65+F87+F95+F100+F107+F123+F126+F129+F130+F143</f>
    </oc>
    <nc r="F38">
      <v>1.68</v>
    </nc>
  </rcc>
  <rcc rId="3450" sId="4" numFmtId="34">
    <oc r="G38">
      <f>G43+G56+G65+G87+G95+G100+G107+G123+G126+G129+G130+G143</f>
    </oc>
    <nc r="G38">
      <v>5.57</v>
    </nc>
  </rcc>
  <rcc rId="3451" sId="4" numFmtId="34">
    <oc r="H38">
      <f>H43+H56+H65+H87+H95+H100+H107+H123+H126+H129+H130+H143</f>
    </oc>
    <nc r="H38">
      <v>0.8</v>
    </nc>
  </rcc>
  <rcc rId="3452" sId="4" numFmtId="34">
    <oc r="I38">
      <f>I43+I56+I65+I87+I95+I100+I107+I123+I126+I129+I130+I143</f>
    </oc>
    <nc r="I38">
      <v>0.88</v>
    </nc>
  </rcc>
  <rcc rId="3453" sId="4" numFmtId="34">
    <oc r="J38">
      <f>J43+J56+J65+J87+J95+J100+J107+J123+J126+J129+J130+J143</f>
    </oc>
    <nc r="J38">
      <v>0.9</v>
    </nc>
  </rcc>
  <rcc rId="3454" sId="4" numFmtId="34">
    <oc r="K38">
      <f>K43+K56+K65+K87+K95+K100+K107+K123+K126+K129+K130+K143</f>
    </oc>
    <nc r="K38">
      <v>28.106000000000002</v>
    </nc>
  </rcc>
  <rcc rId="3455" sId="4" numFmtId="34">
    <oc r="L38">
      <f>L43+L56+L65+L87+L95+L100+L107+L123+L126+L129+L130+L143</f>
    </oc>
    <nc r="L38">
      <v>21.42</v>
    </nc>
  </rcc>
  <rcc rId="3456" sId="4" numFmtId="34">
    <oc r="O38">
      <f>O43+O56+O65+O87+O95+O100+O107+O123+O126+O129+O130+O143</f>
    </oc>
    <nc r="O38">
      <v>6.22</v>
    </nc>
  </rcc>
  <rcc rId="3457" sId="4" numFmtId="34">
    <oc r="P38">
      <f>P43+P56+P65+P87+P95+P100+P107+P123+P126+P129+P130+P143</f>
    </oc>
    <nc r="P38">
      <v>19.47</v>
    </nc>
  </rcc>
  <rcc rId="3458" sId="4" numFmtId="34">
    <oc r="Q38">
      <f>Q43+Q56+Q65+Q87+Q95+Q100+Q107+Q123+Q126+Q129+Q130+Q143</f>
    </oc>
    <nc r="Q38">
      <v>41.363999999999997</v>
    </nc>
  </rcc>
  <rcc rId="3459" sId="4" numFmtId="34">
    <oc r="R38">
      <f>R43+R56+R65+R87+R95+R100+R107+R123+R126+R129+R130+R143</f>
    </oc>
    <nc r="R38">
      <v>5.5900000000000007</v>
    </nc>
  </rcc>
  <rcc rId="3460" sId="4" numFmtId="34">
    <oc r="S38">
      <f>S43+S56+S65+S87+S95+S100+S107+S123+S126+S129+S130+S143</f>
    </oc>
    <nc r="S38">
      <v>182.07099999999997</v>
    </nc>
  </rcc>
  <rcc rId="3461" sId="4" numFmtId="34">
    <oc r="T38">
      <f>T43+T56+T65+T87+T95+T100+T107+T123+T126+T129+T130+T143</f>
    </oc>
    <nc r="T38">
      <v>17.07</v>
    </nc>
  </rcc>
  <rcc rId="3462" sId="4" numFmtId="34">
    <oc r="U38">
      <f>U43+U56+U65+U87+U95+U100+U107+U123+U126+U129+U130+U143</f>
    </oc>
    <nc r="U38">
      <v>349.13999999999993</v>
    </nc>
  </rcc>
  <rcc rId="3463" sId="4" numFmtId="34">
    <oc r="V38">
      <f>V43+V56+V65+V87+V95+V100+V107+V123+V126+V129+V130+V143</f>
    </oc>
    <nc r="V38">
      <v>23.95</v>
    </nc>
  </rcc>
  <rcc rId="3464" sId="4" numFmtId="34">
    <oc r="Y38">
      <f>Y43+Y56+Y65+Y87+Y95+Y100+Y107+Y123+Y126+Y129+Y130+Y143</f>
    </oc>
    <nc r="Y38">
      <v>46.876999999999995</v>
    </nc>
  </rcc>
  <rcc rId="3465" sId="4" numFmtId="34">
    <oc r="Z38">
      <f>Z43+Z56+Z65+Z87+Z95+Z100+Z107+Z123+Z126+Z129+Z130+Z143</f>
    </oc>
    <nc r="Z38">
      <v>3.42</v>
    </nc>
  </rcc>
  <rcc rId="3466" sId="4" numFmtId="34">
    <oc r="AA38">
      <f>AA43+AA56+AA65+AA87+AA95+AA100+AA107+AA123+AA126+AA129+AA130+AA143</f>
    </oc>
    <nc r="AA38">
      <v>0.97</v>
    </nc>
  </rcc>
  <rcc rId="3467" sId="4" numFmtId="34">
    <oc r="AB38">
      <f>AB43+AB56+AB65+AB87+AB95+AB100+AB107+AB123+AB126+AB129+AB130+AB143</f>
    </oc>
    <nc r="AB38">
      <v>0</v>
    </nc>
  </rcc>
  <rcc rId="3468" sId="4" numFmtId="34">
    <oc r="AC38">
      <f>AC43+AC56+AC65+AC87+AC95+AC100+AC107+AC123+AC126+AC129+AC130+AC143</f>
    </oc>
    <nc r="AC38">
      <v>62.62</v>
    </nc>
  </rcc>
  <rcc rId="3469" sId="4" numFmtId="34">
    <oc r="AD38">
      <f>AD43+AD56+AD65+AD87+AD95+AD100+AD107+AD123+AD126+AD129+AD130+AD143</f>
    </oc>
    <nc r="AD38">
      <v>4.6500000000000004</v>
    </nc>
  </rcc>
  <rcc rId="3470" sId="4" numFmtId="34">
    <oc r="AE38">
      <f>AE43+AE56+AE65+AE87+AE95+AE100+AE107+AE123+AE126+AE129+AE130+AE143</f>
    </oc>
    <nc r="AE38">
      <v>227.47</v>
    </nc>
  </rcc>
  <rcc rId="3471" sId="4" numFmtId="34">
    <oc r="AF38">
      <f>AF43+AF56+AF65+AF87+AF95+AF100+AF107+AF123+AF126+AF129+AF130+AF143</f>
    </oc>
    <nc r="AF38">
      <v>35.036000000000001</v>
    </nc>
  </rcc>
  <rcc rId="3472" sId="4" numFmtId="34">
    <oc r="AI38">
      <f>AI43+AI56+AI65+AI87+AI95+AI100+AI107+AI123+AI126+AI129+AI130+AI143</f>
    </oc>
    <nc r="AI38">
      <v>6.97</v>
    </nc>
  </rcc>
  <rcc rId="3473" sId="4" numFmtId="34">
    <oc r="AJ38">
      <f>AJ43+AJ56+AJ65+AJ87+AJ95+AJ100+AJ107+AJ123+AJ126+AJ129+AJ130+AJ143</f>
    </oc>
    <nc r="AJ38">
      <v>6.5400000000000009</v>
    </nc>
  </rcc>
  <rcc rId="3474" sId="4" numFmtId="34">
    <oc r="AK38">
      <f>AK43+AK56+AK65+AK87+AK95+AK100+AK107+AK123+AK126+AK129+AK130+AK143</f>
    </oc>
    <nc r="AK38">
      <v>8.91</v>
    </nc>
  </rcc>
  <rcc rId="3475" sId="4" numFmtId="34">
    <oc r="AL38">
      <f>AL43+AL56+AL65+AL87+AL95+AL100+AL107+AL123+AL126+AL129+AL130+AL143</f>
    </oc>
    <nc r="AL38">
      <v>0</v>
    </nc>
  </rcc>
  <rcc rId="3476" sId="4" numFmtId="34">
    <oc r="AM38">
      <f>AM43+AM56+AM65+AM87+AM95+AM100+AM107+AM123+AM126+AM129+AM130+AM143</f>
    </oc>
    <nc r="AM38">
      <v>8.02</v>
    </nc>
  </rcc>
  <rcc rId="3477" sId="4" numFmtId="34">
    <oc r="AN38">
      <f>AN43+AN56+AN65+AN87+AN95+AN100+AN107+AN123+AN126+AN129+AN130+AN143</f>
    </oc>
    <nc r="AN38">
      <v>0</v>
    </nc>
  </rcc>
  <rcc rId="3478" sId="4" numFmtId="34">
    <oc r="AO38">
      <f>AO43+AO56+AO65+AO87+AO95+AO100+AO107+AO123+AO126+AO129+AO130+AO143</f>
    </oc>
    <nc r="AO38">
      <v>106.08000000000001</v>
    </nc>
  </rcc>
  <rcc rId="3479" sId="4" numFmtId="34">
    <oc r="AP38">
      <f>AP43+AP56+AP65+AP87+AP95+AP100+AP107+AP123+AP126+AP129+AP130+AP143</f>
    </oc>
    <nc r="AP38">
      <v>6.8000000000000007</v>
    </nc>
  </rcc>
  <rcc rId="3480" sId="4" numFmtId="34">
    <oc r="AS38">
      <f>AS43+AS56+AS65+AS87+AS95+AS100+AS107+AS123+AS126+AS129+AS130+AS143</f>
    </oc>
    <nc r="AS38">
      <v>25.3</v>
    </nc>
  </rcc>
  <rcc rId="3481" sId="4" numFmtId="34">
    <oc r="AT38">
      <f>AT43+AT56+AT65+AT87+AT95+AT100+AT107+AT123+AT126+AT129+AT130+AT143</f>
    </oc>
    <nc r="AT38">
      <v>0.4</v>
    </nc>
  </rcc>
  <rcc rId="3482" sId="4" numFmtId="34">
    <oc r="AU38">
      <f>AU43+AU56+AU65+AU87+AU95+AU100+AU107+AU123+AU126+AU129+AU130+AU143</f>
    </oc>
    <nc r="AU38">
      <v>0</v>
    </nc>
  </rcc>
  <rcc rId="3483" sId="4" numFmtId="34">
    <oc r="AV38">
      <f>AV43+AV56+AV65+AV87+AV95+AV100+AV107+AV123+AV126+AV129+AV130+AV143</f>
    </oc>
    <nc r="AV38">
      <v>0</v>
    </nc>
  </rcc>
  <rcc rId="3484" sId="4" numFmtId="34">
    <oc r="AW38">
      <f>AW43+AW56+AW65+AW87+AW95+AW100+AW107+AW123+AW126+AW129+AW130+AW143</f>
    </oc>
    <nc r="AW38">
      <v>0</v>
    </nc>
  </rcc>
  <rcc rId="3485" sId="4" numFmtId="34">
    <oc r="AX38">
      <f>AX43+AX56+AX65+AX87+AX95+AX100+AX107+AX123+AX126+AX129+AX130+AX143</f>
    </oc>
    <nc r="AX38">
      <v>0</v>
    </nc>
  </rcc>
  <rcc rId="3486" sId="4" numFmtId="34">
    <oc r="AY38">
      <f>AY43+AY56+AY65+AY87+AY95+AY100+AY107+AY123+AY126+AY129+AY130+AY143</f>
    </oc>
    <nc r="AY38">
      <v>647.82999999999993</v>
    </nc>
  </rcc>
  <rcc rId="3487" sId="4" numFmtId="34">
    <oc r="AZ38">
      <f>AZ43+AZ56+AZ65+AZ87+AZ95+AZ100+AZ107+AZ123+AZ126+AZ129+AZ130+AZ143</f>
    </oc>
    <nc r="AZ38">
      <v>107.52000000000001</v>
    </nc>
  </rcc>
  <rcc rId="3488" sId="4" numFmtId="34">
    <oc r="BG38">
      <f>BG43+BG56+BG65+BG87+BG95+BG100+BG107+BG123+BG126+BG129+BG130+BG143</f>
    </oc>
    <nc r="BG38">
      <v>255.92866794229593</v>
    </nc>
  </rcc>
  <rcc rId="3489" sId="4" numFmtId="34">
    <oc r="BH38">
      <f>BH43+BH56+BH65+BH87+BH95+BH100+BH107+BH123+BH126+BH129+BH130+BH143</f>
    </oc>
    <nc r="BH38">
      <v>203.38295899999997</v>
    </nc>
  </rcc>
  <rcc rId="3490" sId="4" numFmtId="34">
    <oc r="BI38">
      <f>BI43+BI56+BI65+BI87+BI95+BI100+BI107+BI123+BI126+BI129+BI130+BI143</f>
    </oc>
    <nc r="BI38">
      <v>866.81515064718462</v>
    </nc>
  </rcc>
  <rcc rId="3491" sId="4" numFmtId="34">
    <oc r="BJ38">
      <f>BJ43+BJ56+BJ65+BJ87+BJ95+BJ100+BJ107+BJ123+BJ126+BJ129+BJ130+BJ143</f>
    </oc>
    <nc r="BJ38">
      <v>1473.875053227888</v>
    </nc>
  </rcc>
  <rcc rId="3492" sId="4" numFmtId="34">
    <oc r="BL38">
      <f>BL43+BL56+BL65+BL87+BL95+BL100+BL107+BL123+BL126+BL129+BL130+BL143</f>
    </oc>
    <nc r="BL38">
      <v>252.7</v>
    </nc>
  </rcc>
  <rcc rId="3493" sId="4" numFmtId="34">
    <oc r="BM38">
      <f>BM43+BM56+BM65+BM87+BM95+BM100+BM107+BM123+BM126+BM129+BM130+BM143</f>
    </oc>
    <nc r="BM38">
      <v>1.8</v>
    </nc>
  </rcc>
  <rcc rId="3494" sId="4" numFmtId="34">
    <oc r="BN38">
      <f>BN43+BN56+BN65+BN87+BN95+BN100+BN107+BN123+BN126+BN129+BN130+BN143</f>
    </oc>
    <nc r="BN38">
      <v>307.04750000000001</v>
    </nc>
  </rcc>
  <rcc rId="3495" sId="4" numFmtId="34">
    <oc r="BO38">
      <f>BO43+BO56+BO65+BO87+BO95+BO100+BO107+BO123+BO126+BO129+BO130+BO143</f>
    </oc>
    <nc r="BO38">
      <v>1181.4484720300002</v>
    </nc>
  </rcc>
  <rcc rId="3496" sId="4" numFmtId="34">
    <oc r="BQ38">
      <f>BQ43+BQ56+BQ65+BQ87+BQ95+BQ100+BQ107+BQ123+BQ126+BQ129+BQ130+BQ143</f>
    </oc>
    <nc r="BQ38">
      <v>33.83</v>
    </nc>
  </rcc>
  <rcc rId="3497" sId="4" numFmtId="34">
    <oc r="BR38">
      <f>BR43+BR56+BR65+BR87+BR95+BR100+BR107+BR123+BR126+BR129+BR130+BR143</f>
    </oc>
    <nc r="BR38">
      <v>22.55</v>
    </nc>
  </rcc>
  <rcc rId="3498" sId="4" numFmtId="34">
    <oc r="BS38">
      <f>BS43+BS56+BS65+BS87+BS95+BS100+BS107+BS123+BS126+BS129+BS130+BS143</f>
    </oc>
    <nc r="BS38">
      <v>22.55</v>
    </nc>
  </rcc>
  <rcc rId="3499" sId="4" numFmtId="34">
    <oc r="BT38">
      <f>BT43+BT56+BT65+BT87+BT95+BT100+BT107+BT123+BT126+BT129+BT130+BT143</f>
    </oc>
    <nc r="BT38">
      <v>238.58999999999997</v>
    </nc>
  </rcc>
  <rcc rId="3500" sId="4" numFmtId="34">
    <oc r="BV38">
      <f>BV43+BV56+BV65+BV87+BV95+BV100+BV107+BV123+BV126+BV129+BV130+BV143</f>
    </oc>
    <nc r="BV38">
      <v>584.55000000000007</v>
    </nc>
  </rcc>
  <rcc rId="3501" sId="4" numFmtId="34">
    <oc r="BW38">
      <f>BW43+BW56+BW65+BW87+BW95+BW100+BW107+BW123+BW126+BW129+BW130+BW143</f>
    </oc>
    <nc r="BW38">
      <v>30.2</v>
    </nc>
  </rcc>
  <rcc rId="3502" sId="4" numFmtId="34">
    <oc r="BX38">
      <f>BX43+BX56+BX65+BX87+BX95+BX100+BX107+BX123+BX126+BX129+BX130+BX143</f>
    </oc>
    <nc r="BX38">
      <v>30.2</v>
    </nc>
  </rcc>
  <rcc rId="3503" sId="4" numFmtId="34">
    <oc r="BY38">
      <f>BY43+BY56+BY65+BY87+BY95+BY100+BY107+BY123+BY126+BY129+BY130+BY143</f>
    </oc>
    <nc r="BY38">
      <v>2163.8561748799998</v>
    </nc>
  </rcc>
  <rcc rId="3504" sId="4" numFmtId="4">
    <oc r="A40">
      <f>A35+1</f>
    </oc>
    <nc r="A40">
      <v>14</v>
    </nc>
  </rcc>
  <rcc rId="3505" sId="4" numFmtId="4">
    <oc r="A41">
      <f>A40+1</f>
    </oc>
    <nc r="A41">
      <v>15</v>
    </nc>
  </rcc>
  <rcc rId="3506" sId="4" numFmtId="4">
    <oc r="A42">
      <f>A41+1</f>
    </oc>
    <nc r="A42">
      <v>16</v>
    </nc>
  </rcc>
  <rcc rId="3507" sId="4" numFmtId="34">
    <oc r="BV43">
      <f>SUM(BV40:BV42)</f>
    </oc>
    <nc r="BV43">
      <v>0</v>
    </nc>
  </rcc>
  <rcc rId="3508" sId="4" numFmtId="34">
    <oc r="BW43">
      <f>SUM(BW40:BW42)</f>
    </oc>
    <nc r="BW43">
      <v>0</v>
    </nc>
  </rcc>
  <rcc rId="3509" sId="4" numFmtId="34">
    <oc r="BX43">
      <f>SUM(BX40:BX42)</f>
    </oc>
    <nc r="BX43">
      <v>0</v>
    </nc>
  </rcc>
  <rcc rId="3510" sId="4" numFmtId="34">
    <oc r="BY43">
      <f>SUM(BY40:BY42)</f>
    </oc>
    <nc r="BY43">
      <v>132</v>
    </nc>
  </rcc>
  <rcc rId="3511" sId="4" numFmtId="4">
    <oc r="A45">
      <f>A42+1</f>
    </oc>
    <nc r="A45">
      <v>17</v>
    </nc>
  </rcc>
  <rcc rId="3512" sId="4">
    <oc r="A46">
      <f>A45+1</f>
    </oc>
    <nc r="A46">
      <v>18</v>
    </nc>
  </rcc>
  <rcc rId="3513" sId="4">
    <oc r="A47">
      <f>A46+1</f>
    </oc>
    <nc r="A47">
      <v>19</v>
    </nc>
  </rcc>
  <rcc rId="3514" sId="4">
    <oc r="A48">
      <f>A47+1</f>
    </oc>
    <nc r="A48">
      <v>20</v>
    </nc>
  </rcc>
  <rcc rId="3515" sId="4">
    <oc r="A49">
      <f>A48+1</f>
    </oc>
    <nc r="A49">
      <v>21</v>
    </nc>
  </rcc>
  <rcc rId="3516" sId="4">
    <oc r="A50">
      <f>A49+1</f>
    </oc>
    <nc r="A50">
      <v>22</v>
    </nc>
  </rcc>
  <rcc rId="3517" sId="4">
    <oc r="A51">
      <f>A50+1</f>
    </oc>
    <nc r="A51">
      <v>23</v>
    </nc>
  </rcc>
  <rcc rId="3518" sId="4">
    <oc r="A52">
      <f>A51+1</f>
    </oc>
    <nc r="A52">
      <v>24</v>
    </nc>
  </rcc>
  <rcc rId="3519" sId="4">
    <oc r="A53">
      <f>A52+1</f>
    </oc>
    <nc r="A53">
      <v>25</v>
    </nc>
  </rcc>
  <rcc rId="3520" sId="4" numFmtId="34">
    <oc r="T53">
      <f>N53-P53-R53</f>
    </oc>
    <nc r="T53">
      <v>0.15999999999999992</v>
    </nc>
  </rcc>
  <rcc rId="3521" sId="4" numFmtId="34">
    <oc r="U53">
      <f>M53-O53-Q53-S53</f>
    </oc>
    <nc r="U53">
      <v>2.9699999999999998</v>
    </nc>
  </rcc>
  <rcc rId="3522" sId="4" numFmtId="34">
    <oc r="V53">
      <f>N53-P53-R53-T53</f>
    </oc>
    <nc r="V53">
      <v>0</v>
    </nc>
  </rcc>
  <rcc rId="3523" sId="4" numFmtId="34">
    <oc r="Z53">
      <f>X53</f>
    </oc>
    <nc r="Z53">
      <v>0.79</v>
    </nc>
  </rcc>
  <rcc rId="3524" sId="4" numFmtId="34">
    <oc r="AE53">
      <f>W53-Y53-AA53-AC53</f>
    </oc>
    <nc r="AE53">
      <v>1.0000000000000004</v>
    </nc>
  </rcc>
  <rcc rId="3525" sId="4" numFmtId="34">
    <oc r="AJ53">
      <f>AH53</f>
    </oc>
    <nc r="AJ53">
      <v>0.56000000000000005</v>
    </nc>
  </rcc>
  <rcc rId="3526" sId="4" numFmtId="34">
    <oc r="AO53">
      <f>AG53-AI53-AK53-AM53</f>
    </oc>
    <nc r="AO53">
      <v>1.2799999999999996</v>
    </nc>
  </rcc>
  <rcc rId="3527" sId="4" numFmtId="34">
    <oc r="AP53">
      <f>AH53-AJ53-AL53-AN53</f>
    </oc>
    <nc r="AP53">
      <v>0</v>
    </nc>
  </rcc>
  <rcc rId="3528" sId="4" numFmtId="34">
    <oc r="AX53">
      <f>AR53-AT53-AV53</f>
    </oc>
    <nc r="AX53">
      <v>0.80000000000000027</v>
    </nc>
  </rcc>
  <rcc rId="3529" sId="4" numFmtId="34">
    <oc r="AY53">
      <f>AQ53-AS53-AU53-AW53</f>
    </oc>
    <nc r="AY53">
      <v>6.6899999999999995</v>
    </nc>
  </rcc>
  <rcc rId="3530" sId="4" numFmtId="34">
    <oc r="AZ53">
      <f>AR53-AT53-AV53-AX53</f>
    </oc>
    <nc r="AZ53">
      <v>0</v>
    </nc>
  </rcc>
  <rcc rId="3531" sId="4">
    <oc r="A54">
      <f>A53+1</f>
    </oc>
    <nc r="A54">
      <v>26</v>
    </nc>
  </rcc>
  <rcc rId="3532" sId="4">
    <oc r="A55">
      <f>A54+1</f>
    </oc>
    <nc r="A55">
      <v>27</v>
    </nc>
  </rcc>
  <rcc rId="3533" sId="4" numFmtId="34">
    <oc r="O56">
      <f>SUM(O45:O55)</f>
    </oc>
    <nc r="O56">
      <v>0.11</v>
    </nc>
  </rcc>
  <rcc rId="3534" sId="4" numFmtId="34">
    <oc r="P56">
      <f>SUM(P45:P55)</f>
    </oc>
    <nc r="P56">
      <v>1.52</v>
    </nc>
  </rcc>
  <rcc rId="3535" sId="4" numFmtId="34">
    <oc r="Q56">
      <f>SUM(Q45:Q55)</f>
    </oc>
    <nc r="Q56">
      <v>1.18</v>
    </nc>
  </rcc>
  <rcc rId="3536" sId="4" numFmtId="34">
    <oc r="R56">
      <f>SUM(R45:R55)</f>
    </oc>
    <nc r="R56">
      <v>0</v>
    </nc>
  </rcc>
  <rcc rId="3537" sId="4" numFmtId="34">
    <oc r="S56">
      <f>SUM(S45:S55)</f>
    </oc>
    <nc r="S56">
      <v>19.310999999999996</v>
    </nc>
  </rcc>
  <rcc rId="3538" sId="4" numFmtId="34">
    <oc r="T56">
      <f>SUM(T45:T55)</f>
    </oc>
    <nc r="T56">
      <v>6.76</v>
    </nc>
  </rcc>
  <rcc rId="3539" sId="4" numFmtId="34">
    <oc r="U56">
      <f>SUM(U45:U55)</f>
    </oc>
    <nc r="U56">
      <v>41.629999999999995</v>
    </nc>
  </rcc>
  <rcc rId="3540" sId="4" numFmtId="34">
    <oc r="V56">
      <f>SUM(V45:V55)</f>
    </oc>
    <nc r="V56">
      <v>0.2</v>
    </nc>
  </rcc>
  <rcc rId="3541" sId="4" numFmtId="34">
    <oc r="Y56">
      <f>SUM(Y45:Y55)</f>
    </oc>
    <nc r="Y56">
      <v>46.876999999999995</v>
    </nc>
  </rcc>
  <rcc rId="3542" sId="4" numFmtId="34">
    <oc r="Z56">
      <f>SUM(Z45:Z55)</f>
    </oc>
    <nc r="Z56">
      <v>3.42</v>
    </nc>
  </rcc>
  <rcc rId="3543" sId="4" numFmtId="34">
    <oc r="AA56">
      <f>SUM(AA45:AA55)</f>
    </oc>
    <nc r="AA56">
      <v>0.97</v>
    </nc>
  </rcc>
  <rcc rId="3544" sId="4" numFmtId="34">
    <oc r="AB56">
      <f>SUM(AB45:AB55)</f>
    </oc>
    <nc r="AB56">
      <v>0</v>
    </nc>
  </rcc>
  <rcc rId="3545" sId="4" numFmtId="34">
    <oc r="AC56">
      <f>SUM(AC45:AC55)</f>
    </oc>
    <nc r="AC56">
      <v>34.119999999999997</v>
    </nc>
  </rcc>
  <rcc rId="3546" sId="4" numFmtId="34">
    <oc r="AD56">
      <f>SUM(AD45:AD55)</f>
    </oc>
    <nc r="AD56">
      <v>2.4</v>
    </nc>
  </rcc>
  <rcc rId="3547" sId="4" numFmtId="34">
    <oc r="AE56">
      <f>SUM(AE45:AE55)</f>
    </oc>
    <nc r="AE56">
      <v>19.600000000000001</v>
    </nc>
  </rcc>
  <rcc rId="3548" sId="4" numFmtId="34">
    <oc r="AF56">
      <f>SUM(AF45:AF55)</f>
    </oc>
    <nc r="AF56">
      <v>1.26</v>
    </nc>
  </rcc>
  <rcc rId="3549" sId="4" numFmtId="34">
    <oc r="AI56">
      <f>SUM(AI45:AI55)</f>
    </oc>
    <nc r="AI56">
      <v>0.41</v>
    </nc>
  </rcc>
  <rcc rId="3550" sId="4" numFmtId="34">
    <oc r="AJ56">
      <f>SUM(AJ45:AJ55)</f>
    </oc>
    <nc r="AJ56">
      <v>0.56000000000000005</v>
    </nc>
  </rcc>
  <rcc rId="3551" sId="4" numFmtId="34">
    <oc r="AK56">
      <f>SUM(AK45:AK55)</f>
    </oc>
    <nc r="AK56">
      <v>0.99</v>
    </nc>
  </rcc>
  <rcc rId="3552" sId="4" numFmtId="34">
    <oc r="AL56">
      <f>SUM(AL45:AL55)</f>
    </oc>
    <nc r="AL56">
      <v>0</v>
    </nc>
  </rcc>
  <rcc rId="3553" sId="4" numFmtId="34">
    <oc r="AM56">
      <f>SUM(AM45:AM55)</f>
    </oc>
    <nc r="AM56">
      <v>0.74</v>
    </nc>
  </rcc>
  <rcc rId="3554" sId="4" numFmtId="34">
    <oc r="AN56">
      <f>SUM(AN45:AN55)</f>
    </oc>
    <nc r="AN56">
      <v>0</v>
    </nc>
  </rcc>
  <rcc rId="3555" sId="4" numFmtId="34">
    <oc r="AO56">
      <f>SUM(AO45:AO55)</f>
    </oc>
    <nc r="AO56">
      <v>1.2799999999999996</v>
    </nc>
  </rcc>
  <rcc rId="3556" sId="4" numFmtId="34">
    <oc r="AP56">
      <f>SUM(AP45:AP55)</f>
    </oc>
    <nc r="AP56">
      <v>0</v>
    </nc>
  </rcc>
  <rcc rId="3557" sId="4" numFmtId="34">
    <oc r="BG56">
      <f>BG55+BG54+BG53+BG52+BG51+BG50+BG49+BG48+BG47+BG46+BG45</f>
    </oc>
    <nc r="BG56">
      <v>5.4</v>
    </nc>
  </rcc>
  <rcc rId="3558" sId="4" numFmtId="34">
    <oc r="BH56">
      <f>BH55+BH54+BH53+BH52+BH51+BH50+BH49+BH48+BH47+BH46+BH45</f>
    </oc>
    <nc r="BH56">
      <v>3.6</v>
    </nc>
  </rcc>
  <rcc rId="3559" sId="4" numFmtId="34">
    <oc r="BI56">
      <f>BI55+BI54+BI53+BI52+BI51+BI50+BI49+BI48+BI47+BI46+BI45</f>
    </oc>
    <nc r="BI56">
      <v>279.678</v>
    </nc>
  </rcc>
  <rcc rId="3560" sId="4" numFmtId="34">
    <oc r="BJ56">
      <f>BJ55+BJ54+BJ53+BJ52+BJ51+BJ50+BJ49+BJ48+BJ47+BJ46+BJ45</f>
    </oc>
    <nc r="BJ56">
      <v>255.9</v>
    </nc>
  </rcc>
  <rcc rId="3561" sId="4" numFmtId="34">
    <oc r="BL56">
      <f>SUM(BL45:BL55)</f>
    </oc>
    <nc r="BL56">
      <v>252.7</v>
    </nc>
  </rcc>
  <rcc rId="3562" sId="4" numFmtId="34">
    <oc r="BM56">
      <f>SUM(BM45:BM55)</f>
    </oc>
    <nc r="BM56">
      <v>1.8</v>
    </nc>
  </rcc>
  <rcc rId="3563" sId="4" numFmtId="34">
    <oc r="BN56">
      <f>SUM(BN45:BN55)</f>
    </oc>
    <nc r="BN56">
      <v>179.04750000000001</v>
    </nc>
  </rcc>
  <rcc rId="3564" sId="4" numFmtId="34">
    <oc r="BO56">
      <f>SUM(BO45:BO55)</f>
    </oc>
    <nc r="BO56">
      <v>143.69999999999999</v>
    </nc>
  </rcc>
  <rcc rId="3565" sId="4" numFmtId="34">
    <oc r="BQ56">
      <f>BQ53</f>
    </oc>
    <nc r="BQ56">
      <v>2.7</v>
    </nc>
  </rcc>
  <rcc rId="3566" sId="4" numFmtId="34">
    <oc r="BR56">
      <f>BR53</f>
    </oc>
    <nc r="BR56">
      <v>1.8</v>
    </nc>
  </rcc>
  <rcc rId="3567" sId="4" numFmtId="34">
    <oc r="BS56">
      <f>BS53</f>
    </oc>
    <nc r="BS56">
      <v>1.8</v>
    </nc>
  </rcc>
  <rcc rId="3568" sId="4" numFmtId="34">
    <oc r="BT56">
      <f>BT53</f>
    </oc>
    <nc r="BT56">
      <v>2.7</v>
    </nc>
  </rcc>
  <rcc rId="3569" sId="4" numFmtId="34">
    <oc r="BV56">
      <f>BV53+BV47</f>
    </oc>
    <nc r="BV56">
      <v>345.47</v>
    </nc>
  </rcc>
  <rcc rId="3570" sId="4" numFmtId="34">
    <oc r="BW56">
      <f>BW53+BW47</f>
    </oc>
    <nc r="BW56">
      <v>9</v>
    </nc>
  </rcc>
  <rcc rId="3571" sId="4" numFmtId="34">
    <oc r="BX56">
      <f>BX53+BX47</f>
    </oc>
    <nc r="BX56">
      <v>9</v>
    </nc>
  </rcc>
  <rcc rId="3572" sId="4" numFmtId="34">
    <oc r="BY56">
      <f>BY53+BY47</f>
    </oc>
    <nc r="BY56">
      <v>13.5</v>
    </nc>
  </rcc>
  <rcc rId="3573" sId="4">
    <oc r="A58">
      <f>A55+1</f>
    </oc>
    <nc r="A58">
      <v>28</v>
    </nc>
  </rcc>
  <rcc rId="3574" sId="4">
    <oc r="A59">
      <f>A58+1</f>
    </oc>
    <nc r="A59">
      <v>29</v>
    </nc>
  </rcc>
  <rcc rId="3575" sId="4">
    <oc r="A60">
      <f>A59+1</f>
    </oc>
    <nc r="A60">
      <v>30</v>
    </nc>
  </rcc>
  <rcc rId="3576" sId="4">
    <oc r="A61">
      <f>A60+1</f>
    </oc>
    <nc r="A61">
      <v>31</v>
    </nc>
  </rcc>
  <rcc rId="3577" sId="4">
    <oc r="A62">
      <f>A61+1</f>
    </oc>
    <nc r="A62">
      <v>32</v>
    </nc>
  </rcc>
  <rcc rId="3578" sId="4" numFmtId="34">
    <oc r="R62">
      <f>N62-P62</f>
    </oc>
    <nc r="R62">
      <v>0.63000000000000012</v>
    </nc>
  </rcc>
  <rcc rId="3579" sId="4" numFmtId="34">
    <oc r="U62">
      <f>M62-O62-Q62-S62</f>
    </oc>
    <nc r="U62">
      <v>2.5</v>
    </nc>
  </rcc>
  <rcc rId="3580" sId="4" numFmtId="34">
    <oc r="V62">
      <f>N62-P62-R62-T62</f>
    </oc>
    <nc r="V62">
      <v>0</v>
    </nc>
  </rcc>
  <rcc rId="3581" sId="4">
    <oc r="A63">
      <f>A62+1</f>
    </oc>
    <nc r="A63">
      <v>33</v>
    </nc>
  </rcc>
  <rcc rId="3582" sId="4">
    <oc r="A64">
      <f>A63+1</f>
    </oc>
    <nc r="A64">
      <v>34</v>
    </nc>
  </rcc>
  <rcc rId="3583" sId="4" numFmtId="34">
    <oc r="O65">
      <f>SUM(O58:O64)</f>
    </oc>
    <nc r="O65">
      <v>0.05</v>
    </nc>
  </rcc>
  <rcc rId="3584" sId="4" numFmtId="34">
    <oc r="P65">
      <f>SUM(P58:P64)</f>
    </oc>
    <nc r="P65">
      <v>1.66</v>
    </nc>
  </rcc>
  <rcc rId="3585" sId="4" numFmtId="34">
    <oc r="Q65">
      <f>SUM(Q58:Q64)</f>
    </oc>
    <nc r="Q65">
      <v>0.66</v>
    </nc>
  </rcc>
  <rcc rId="3586" sId="4" numFmtId="34">
    <oc r="R65">
      <f>SUM(R58:R64)</f>
    </oc>
    <nc r="R65">
      <v>0.63000000000000012</v>
    </nc>
  </rcc>
  <rcc rId="3587" sId="4" numFmtId="34">
    <oc r="S65">
      <f>SUM(S58:S64)</f>
    </oc>
    <nc r="S65">
      <v>1.37</v>
    </nc>
  </rcc>
  <rcc rId="3588" sId="4" numFmtId="34">
    <oc r="T65">
      <f>SUM(T58:T64)</f>
    </oc>
    <nc r="T65">
      <v>0</v>
    </nc>
  </rcc>
  <rcc rId="3589" sId="4" numFmtId="34">
    <oc r="U65">
      <f>SUM(U58:U64)</f>
    </oc>
    <nc r="U65">
      <v>5.7799999999999994</v>
    </nc>
  </rcc>
  <rcc rId="3590" sId="4" numFmtId="34">
    <oc r="V65">
      <f>SUM(V58:V64)</f>
    </oc>
    <nc r="V65">
      <v>1.26</v>
    </nc>
  </rcc>
  <rcc rId="3591" sId="4" numFmtId="34">
    <oc r="BG65">
      <f>BG62+BG63+BG64</f>
    </oc>
    <nc r="BG65">
      <v>5.4</v>
    </nc>
  </rcc>
  <rcc rId="3592" sId="4" numFmtId="34">
    <oc r="BH65">
      <f>BH62+BH63+BH64</f>
    </oc>
    <nc r="BH65">
      <v>3.6</v>
    </nc>
  </rcc>
  <rcc rId="3593" sId="4" numFmtId="34">
    <oc r="BI65">
      <f>BI62+BI63+BI64</f>
    </oc>
    <nc r="BI65">
      <v>3.6</v>
    </nc>
  </rcc>
  <rcc rId="3594" sId="4" numFmtId="34">
    <oc r="BJ65">
      <f>BJ62+BJ63+BJ64</f>
    </oc>
    <nc r="BJ65">
      <v>39.4</v>
    </nc>
  </rcc>
  <rcc rId="3595" sId="4" numFmtId="34">
    <oc r="BV65">
      <f>SUM(BV58:BV64)</f>
    </oc>
    <nc r="BV65">
      <v>0</v>
    </nc>
  </rcc>
  <rcc rId="3596" sId="4" numFmtId="34">
    <oc r="BW65">
      <f>SUM(BW58:BW64)</f>
    </oc>
    <nc r="BW65">
      <v>0</v>
    </nc>
  </rcc>
  <rcc rId="3597" sId="4" numFmtId="34">
    <oc r="BX65">
      <f>SUM(BX58:BX64)</f>
    </oc>
    <nc r="BX65">
      <v>0</v>
    </nc>
  </rcc>
  <rcc rId="3598" sId="4" numFmtId="34">
    <oc r="BY65">
      <f>SUM(BY58:BY64)</f>
    </oc>
    <nc r="BY65">
      <v>120.67999999999999</v>
    </nc>
  </rcc>
  <rcc rId="3599" sId="4">
    <oc r="A67">
      <f>A64+1</f>
    </oc>
    <nc r="A67">
      <v>35</v>
    </nc>
  </rcc>
  <rcc rId="3600" sId="4">
    <oc r="A68">
      <f>A67+1</f>
    </oc>
    <nc r="A68">
      <v>36</v>
    </nc>
  </rcc>
  <rcc rId="3601" sId="4">
    <oc r="A69">
      <f>A68+1</f>
    </oc>
    <nc r="A69">
      <v>37</v>
    </nc>
  </rcc>
  <rcc rId="3602" sId="4">
    <oc r="A70">
      <f>A69+1</f>
    </oc>
    <nc r="A70">
      <v>38</v>
    </nc>
  </rcc>
  <rcc rId="3603" sId="4">
    <oc r="A71">
      <f>A70+1</f>
    </oc>
    <nc r="A71">
      <v>39</v>
    </nc>
  </rcc>
  <rcc rId="3604" sId="4">
    <oc r="A72">
      <f>A71+1</f>
    </oc>
    <nc r="A72">
      <v>40</v>
    </nc>
  </rcc>
  <rcc rId="3605" sId="4">
    <oc r="A73">
      <f>A72+1</f>
    </oc>
    <nc r="A73">
      <v>41</v>
    </nc>
  </rcc>
  <rcc rId="3606" sId="4">
    <oc r="A74">
      <f>A73+1</f>
    </oc>
    <nc r="A74">
      <v>42</v>
    </nc>
  </rcc>
  <rcc rId="3607" sId="4">
    <oc r="A75">
      <f>A74+1</f>
    </oc>
    <nc r="A75">
      <v>43</v>
    </nc>
  </rcc>
  <rcc rId="3608" sId="4">
    <oc r="A76">
      <f>A75+1</f>
    </oc>
    <nc r="A76">
      <v>44</v>
    </nc>
  </rcc>
  <rcc rId="3609" sId="4">
    <oc r="A77">
      <f>A76+1</f>
    </oc>
    <nc r="A77">
      <v>45</v>
    </nc>
  </rcc>
  <rcc rId="3610" sId="4">
    <oc r="A78">
      <f>A77+1</f>
    </oc>
    <nc r="A78">
      <v>46</v>
    </nc>
  </rcc>
  <rcc rId="3611" sId="4">
    <oc r="A79">
      <f>A78+1</f>
    </oc>
    <nc r="A79">
      <v>47</v>
    </nc>
  </rcc>
  <rcc rId="3612" sId="4">
    <oc r="A80">
      <f>A79+1</f>
    </oc>
    <nc r="A80">
      <v>48</v>
    </nc>
  </rcc>
  <rcc rId="3613" sId="4" numFmtId="34">
    <oc r="K80">
      <f>C80-E80-G80-I80</f>
    </oc>
    <nc r="K80">
      <v>3.0029999999999992</v>
    </nc>
  </rcc>
  <rcc rId="3614" sId="4" numFmtId="34">
    <oc r="L80">
      <f>D80-F80-H80-J80</f>
    </oc>
    <nc r="L80">
      <v>2.100000000000001</v>
    </nc>
  </rcc>
  <rcc rId="3615" sId="4" numFmtId="34">
    <oc r="R80">
      <f>N80-P80</f>
    </oc>
    <nc r="R80">
      <v>0.32000000000000028</v>
    </nc>
  </rcc>
  <rcc rId="3616" sId="4" numFmtId="34">
    <oc r="U80">
      <f>M80-O80-Q80-S80</f>
    </oc>
    <nc r="U80">
      <v>5.3100000000000005</v>
    </nc>
  </rcc>
  <rcc rId="3617" sId="4" numFmtId="34">
    <oc r="V80">
      <f>N80-P80-R80-T80</f>
    </oc>
    <nc r="V80">
      <v>0</v>
    </nc>
  </rcc>
  <rcc rId="3618" sId="4" numFmtId="34">
    <oc r="AO80">
      <f>AG80-AI80-AK80-AM80</f>
    </oc>
    <nc r="AO80">
      <v>15.64</v>
    </nc>
  </rcc>
  <rcc rId="3619" sId="4" numFmtId="34">
    <oc r="AP80">
      <f>AH80-AJ80-AL80-AN80</f>
    </oc>
    <nc r="AP80">
      <v>0</v>
    </nc>
  </rcc>
  <rcc rId="3620" sId="4" numFmtId="34">
    <oc r="AT80">
      <f>AR80</f>
    </oc>
    <nc r="AT80">
      <v>4.08</v>
    </nc>
  </rcc>
  <rcc rId="3621" sId="4" numFmtId="34">
    <oc r="AY80">
      <f>AQ80-AS80-AU80-AW80</f>
    </oc>
    <nc r="AY80">
      <v>11.78</v>
    </nc>
  </rcc>
  <rcc rId="3622" sId="4" numFmtId="34">
    <oc r="AZ80">
      <f>AR80-AT80-AV80-AX80</f>
    </oc>
    <nc r="AZ80">
      <v>0</v>
    </nc>
  </rcc>
  <rcc rId="3623" sId="4">
    <oc r="A81">
      <f>A80+1</f>
    </oc>
    <nc r="A81">
      <v>49</v>
    </nc>
  </rcc>
  <rcc rId="3624" sId="4">
    <oc r="A82">
      <f>A81+1</f>
    </oc>
    <nc r="A82">
      <v>50</v>
    </nc>
  </rcc>
  <rcc rId="3625" sId="4">
    <oc r="A83">
      <f>A82+1</f>
    </oc>
    <nc r="A83">
      <v>51</v>
    </nc>
  </rcc>
  <rcc rId="3626" sId="4">
    <oc r="A84">
      <f>A83+1</f>
    </oc>
    <nc r="A84">
      <v>52</v>
    </nc>
  </rcc>
  <rcc rId="3627" sId="4">
    <oc r="A85">
      <f>A84+1</f>
    </oc>
    <nc r="A85">
      <v>53</v>
    </nc>
  </rcc>
  <rcc rId="3628" sId="4">
    <oc r="A86">
      <f>A85+1</f>
    </oc>
    <nc r="A86">
      <v>54</v>
    </nc>
  </rcc>
  <rcc rId="3629" sId="4" numFmtId="34">
    <oc r="E87">
      <f>SUM(E67:E86)</f>
    </oc>
    <nc r="E87">
      <v>4.657</v>
    </nc>
  </rcc>
  <rcc rId="3630" sId="4" numFmtId="34">
    <oc r="F87">
      <f>SUM(F67:F86)</f>
    </oc>
    <nc r="F87">
      <v>1.68</v>
    </nc>
  </rcc>
  <rcc rId="3631" sId="4" numFmtId="34">
    <oc r="G87">
      <f>SUM(G67:G86)</f>
    </oc>
    <nc r="G87">
      <v>5.57</v>
    </nc>
  </rcc>
  <rcc rId="3632" sId="4" numFmtId="34">
    <oc r="H87">
      <f>SUM(H67:H86)</f>
    </oc>
    <nc r="H87">
      <v>0.8</v>
    </nc>
  </rcc>
  <rcc rId="3633" sId="4" numFmtId="34">
    <oc r="I87">
      <f>SUM(I67:I86)</f>
    </oc>
    <nc r="I87">
      <v>0.88</v>
    </nc>
  </rcc>
  <rcc rId="3634" sId="4" numFmtId="34">
    <oc r="J87">
      <f>SUM(J67:J86)</f>
    </oc>
    <nc r="J87">
      <v>0.9</v>
    </nc>
  </rcc>
  <rcc rId="3635" sId="4" numFmtId="34">
    <oc r="K87">
      <f>SUM(K67:K86)</f>
    </oc>
    <nc r="K87">
      <v>3.0029999999999992</v>
    </nc>
  </rcc>
  <rcc rId="3636" sId="4" numFmtId="34">
    <oc r="L87">
      <f>SUM(L67:L86)</f>
    </oc>
    <nc r="L87">
      <v>2.100000000000001</v>
    </nc>
  </rcc>
  <rcc rId="3637" sId="4" numFmtId="34">
    <oc r="O87">
      <f>SUM(O67:O86)</f>
    </oc>
    <nc r="O87">
      <v>0.05</v>
    </nc>
  </rcc>
  <rcc rId="3638" sId="4" numFmtId="34">
    <oc r="P87">
      <f>SUM(P67:P86)</f>
    </oc>
    <nc r="P87">
      <v>5.84</v>
    </nc>
  </rcc>
  <rcc rId="3639" sId="4" numFmtId="34">
    <oc r="Q87">
      <f>SUM(Q67:Q86)</f>
    </oc>
    <nc r="Q87">
      <v>4.55</v>
    </nc>
  </rcc>
  <rcc rId="3640" sId="4" numFmtId="34">
    <oc r="R87">
      <f>SUM(R67:R86)</f>
    </oc>
    <nc r="R87">
      <v>0.32000000000000028</v>
    </nc>
  </rcc>
  <rcc rId="3641" sId="4" numFmtId="34">
    <oc r="S87">
      <f>SUM(S67:S86)</f>
    </oc>
    <nc r="S87">
      <v>117.75999999999999</v>
    </nc>
  </rcc>
  <rcc rId="3642" sId="4" numFmtId="34">
    <oc r="T87">
      <f>SUM(T67:T86)</f>
    </oc>
    <nc r="T87">
      <v>9.56</v>
    </nc>
  </rcc>
  <rcc rId="3643" sId="4" numFmtId="34">
    <oc r="U87">
      <f>SUM(U67:U86)</f>
    </oc>
    <nc r="U87">
      <v>258.51</v>
    </nc>
  </rcc>
  <rcc rId="3644" sId="4" numFmtId="34">
    <oc r="V87">
      <f>SUM(V67:V86)</f>
    </oc>
    <nc r="V87">
      <v>21.759999999999998</v>
    </nc>
  </rcc>
  <rcc rId="3645" sId="4" numFmtId="34">
    <oc r="Y87">
      <f>SUM(Y67:Y86)</f>
    </oc>
    <nc r="Y87">
      <v>0</v>
    </nc>
  </rcc>
  <rcc rId="3646" sId="4" numFmtId="34">
    <oc r="Z87">
      <f>SUM(Z67:Z86)</f>
    </oc>
    <nc r="Z87">
      <v>0</v>
    </nc>
  </rcc>
  <rcc rId="3647" sId="4" numFmtId="34">
    <oc r="AA87">
      <f>SUM(AA67:AA86)</f>
    </oc>
    <nc r="AA87">
      <v>0</v>
    </nc>
  </rcc>
  <rcc rId="3648" sId="4" numFmtId="34">
    <oc r="AB87">
      <f>SUM(AB67:AB86)</f>
    </oc>
    <nc r="AB87">
      <v>0</v>
    </nc>
  </rcc>
  <rcc rId="3649" sId="4" numFmtId="34">
    <oc r="AC87">
      <f>SUM(AC67:AC86)</f>
    </oc>
    <nc r="AC87">
      <v>28.5</v>
    </nc>
  </rcc>
  <rcc rId="3650" sId="4" numFmtId="34">
    <oc r="AD87">
      <f>SUM(AD67:AD86)</f>
    </oc>
    <nc r="AD87">
      <v>2.25</v>
    </nc>
  </rcc>
  <rcc rId="3651" sId="4" numFmtId="34">
    <oc r="AE87">
      <f>SUM(AE67:AE86)</f>
    </oc>
    <nc r="AE87">
      <v>30.3</v>
    </nc>
  </rcc>
  <rcc rId="3652" sId="4" numFmtId="34">
    <oc r="AF87">
      <f>SUM(AF67:AF86)</f>
    </oc>
    <nc r="AF87">
      <v>13.2</v>
    </nc>
  </rcc>
  <rcc rId="3653" sId="4" numFmtId="34">
    <oc r="AI87">
      <f>SUM(AI67:AI86)</f>
    </oc>
    <nc r="AI87">
      <v>6.56</v>
    </nc>
  </rcc>
  <rcc rId="3654" sId="4" numFmtId="34">
    <oc r="AJ87">
      <f>SUM(AJ67:AJ86)</f>
    </oc>
    <nc r="AJ87">
      <v>5.98</v>
    </nc>
  </rcc>
  <rcc rId="3655" sId="4" numFmtId="34">
    <oc r="AK87">
      <f>SUM(AK67:AK86)</f>
    </oc>
    <nc r="AK87">
      <v>7.92</v>
    </nc>
  </rcc>
  <rcc rId="3656" sId="4" numFmtId="34">
    <oc r="AL87">
      <f>SUM(AL67:AL86)</f>
    </oc>
    <nc r="AL87">
      <v>0</v>
    </nc>
  </rcc>
  <rcc rId="3657" sId="4" numFmtId="34">
    <oc r="AM87">
      <f>SUM(AM67:AM86)</f>
    </oc>
    <nc r="AM87">
      <v>7.28</v>
    </nc>
  </rcc>
  <rcc rId="3658" sId="4" numFmtId="34">
    <oc r="AN87">
      <f>SUM(AN67:AN86)</f>
    </oc>
    <nc r="AN87">
      <v>0</v>
    </nc>
  </rcc>
  <rcc rId="3659" sId="4" numFmtId="34">
    <oc r="AO87">
      <f>SUM(AO67:AO86)</f>
    </oc>
    <nc r="AO87">
      <v>15.64</v>
    </nc>
  </rcc>
  <rcc rId="3660" sId="4" numFmtId="34">
    <oc r="AP87">
      <f>SUM(AP67:AP86)</f>
    </oc>
    <nc r="AP87">
      <v>0</v>
    </nc>
  </rcc>
  <rcc rId="3661" sId="4" numFmtId="34">
    <oc r="BG87">
      <f>SUM(BG67:BG86)</f>
    </oc>
    <nc r="BG87">
      <v>47.901944139999998</v>
    </nc>
  </rcc>
  <rcc rId="3662" sId="4" numFmtId="34">
    <oc r="BH87">
      <f>SUM(BH67:BH86)</f>
    </oc>
    <nc r="BH87">
      <v>9.7899999999999991</v>
    </nc>
  </rcc>
  <rcc rId="3663" sId="4" numFmtId="34">
    <oc r="BI87">
      <f>SUM(BI67:BI86)</f>
    </oc>
    <nc r="BI87">
      <v>398.36189417503948</v>
    </nc>
  </rcc>
  <rcc rId="3664" sId="4" numFmtId="34">
    <oc r="BJ87">
      <f>SUM(BJ67:BJ86)</f>
    </oc>
    <nc r="BJ87">
      <v>841.93255578788808</v>
    </nc>
  </rcc>
  <rcc rId="3665" sId="4" numFmtId="34">
    <oc r="BN87">
      <f>BN85</f>
    </oc>
    <nc r="BN87">
      <v>128</v>
    </nc>
  </rcc>
  <rcc rId="3666" sId="4" numFmtId="34">
    <oc r="BO87">
      <f>BO82+BO79</f>
    </oc>
    <nc r="BO87">
      <v>184.57999999999998</v>
    </nc>
  </rcc>
  <rcc rId="3667" sId="4" numFmtId="34">
    <oc r="BQ87">
      <f>BQ80</f>
    </oc>
    <nc r="BQ87">
      <v>31.13</v>
    </nc>
  </rcc>
  <rcc rId="3668" sId="4" numFmtId="34">
    <oc r="BR87">
      <f>BR80</f>
    </oc>
    <nc r="BR87">
      <v>20.75</v>
    </nc>
  </rcc>
  <rcc rId="3669" sId="4" numFmtId="34">
    <oc r="BS87">
      <f>BS80</f>
    </oc>
    <nc r="BS87">
      <v>20.75</v>
    </nc>
  </rcc>
  <rcc rId="3670" sId="4" numFmtId="34">
    <oc r="BT87">
      <f>BT80</f>
    </oc>
    <nc r="BT87">
      <v>31.141053320000001</v>
    </nc>
  </rcc>
  <rcc rId="3671" sId="4" numFmtId="34">
    <oc r="BV87">
      <f>SUM(BV67:BV86)</f>
    </oc>
    <nc r="BV87">
      <v>31.8</v>
    </nc>
  </rcc>
  <rcc rId="3672" sId="4" numFmtId="34">
    <oc r="BW87">
      <f>SUM(BW67:BW86)</f>
    </oc>
    <nc r="BW87">
      <v>21.2</v>
    </nc>
  </rcc>
  <rcc rId="3673" sId="4" numFmtId="34">
    <oc r="BX87">
      <f>SUM(BX67:BX86)</f>
    </oc>
    <nc r="BX87">
      <v>21.2</v>
    </nc>
  </rcc>
  <rcc rId="3674" sId="4" numFmtId="34">
    <oc r="BY87">
      <f>SUM(BY67:BY86)</f>
    </oc>
    <nc r="BY87">
      <v>995.36032832000012</v>
    </nc>
  </rcc>
  <rcc rId="3675" sId="4">
    <oc r="A89">
      <f>A86+1</f>
    </oc>
    <nc r="A89">
      <v>55</v>
    </nc>
  </rcc>
  <rcc rId="3676" sId="4">
    <oc r="A90">
      <f>A89+1</f>
    </oc>
    <nc r="A90">
      <v>56</v>
    </nc>
  </rcc>
  <rcc rId="3677" sId="4">
    <oc r="A91">
      <f>A90+1</f>
    </oc>
    <nc r="A91">
      <v>57</v>
    </nc>
  </rcc>
  <rcc rId="3678" sId="4">
    <oc r="A92">
      <f>A91+1</f>
    </oc>
    <nc r="A92">
      <v>58</v>
    </nc>
  </rcc>
  <rcc rId="3679" sId="4">
    <oc r="A93">
      <f>A92+1</f>
    </oc>
    <nc r="A93">
      <v>59</v>
    </nc>
  </rcc>
  <rcc rId="3680" sId="4">
    <oc r="A94">
      <f>A93+1</f>
    </oc>
    <nc r="A94">
      <v>60</v>
    </nc>
  </rcc>
  <rcc rId="3681" sId="4" numFmtId="34">
    <oc r="P94">
      <f>N94</f>
    </oc>
    <nc r="P94">
      <v>0.63</v>
    </nc>
  </rcc>
  <rcc rId="3682" sId="4" numFmtId="34">
    <oc r="U94">
      <f>M94-O94-Q94-S94</f>
    </oc>
    <nc r="U94">
      <v>0.33000000000000007</v>
    </nc>
  </rcc>
  <rcc rId="3683" sId="4" numFmtId="34">
    <oc r="V94">
      <f>N94-P94-R94-T94</f>
    </oc>
    <nc r="V94">
      <v>0</v>
    </nc>
  </rcc>
  <rcc rId="3684" sId="4" numFmtId="34">
    <oc r="O95">
      <f>SUM(O89:O94)</f>
    </oc>
    <nc r="O95">
      <v>0</v>
    </nc>
  </rcc>
  <rcc rId="3685" sId="4" numFmtId="34">
    <oc r="P95">
      <f>SUM(P89:P94)</f>
    </oc>
    <nc r="P95">
      <v>0.63</v>
    </nc>
  </rcc>
  <rcc rId="3686" sId="4" numFmtId="34">
    <oc r="Q95">
      <f>SUM(Q89:Q94)</f>
    </oc>
    <nc r="Q95">
      <v>0.48</v>
    </nc>
  </rcc>
  <rcc rId="3687" sId="4" numFmtId="34">
    <oc r="R95">
      <f>SUM(R89:R94)</f>
    </oc>
    <nc r="R95">
      <v>0</v>
    </nc>
  </rcc>
  <rcc rId="3688" sId="4" numFmtId="34">
    <oc r="S95">
      <f>SUM(S89:S94)</f>
    </oc>
    <nc r="S95">
      <v>0.48</v>
    </nc>
  </rcc>
  <rcc rId="3689" sId="4" numFmtId="34">
    <oc r="T95">
      <f>SUM(T89:T94)</f>
    </oc>
    <nc r="T95">
      <v>0</v>
    </nc>
  </rcc>
  <rcc rId="3690" sId="4" numFmtId="34">
    <oc r="U95">
      <f>SUM(U89:U94)</f>
    </oc>
    <nc r="U95">
      <v>0.33000000000000007</v>
    </nc>
  </rcc>
  <rcc rId="3691" sId="4" numFmtId="34">
    <oc r="V95">
      <f>SUM(V89:V94)</f>
    </oc>
    <nc r="V95">
      <v>0</v>
    </nc>
  </rcc>
  <rcc rId="3692" sId="4" numFmtId="34">
    <oc r="Y95">
      <f>SUM(Y89:Y94)</f>
    </oc>
    <nc r="Y95">
      <v>0</v>
    </nc>
  </rcc>
  <rcc rId="3693" sId="4" numFmtId="34">
    <oc r="Z95">
      <f>SUM(Z89:Z94)</f>
    </oc>
    <nc r="Z95">
      <v>0</v>
    </nc>
  </rcc>
  <rcc rId="3694" sId="4" numFmtId="34">
    <oc r="AA95">
      <f>SUM(AA89:AA94)</f>
    </oc>
    <nc r="AA95">
      <v>0</v>
    </nc>
  </rcc>
  <rcc rId="3695" sId="4" numFmtId="34">
    <oc r="AB95">
      <f>SUM(AB89:AB94)</f>
    </oc>
    <nc r="AB95">
      <v>0</v>
    </nc>
  </rcc>
  <rcc rId="3696" sId="4" numFmtId="34">
    <oc r="AC95">
      <f>SUM(AC89:AC94)</f>
    </oc>
    <nc r="AC95">
      <v>0</v>
    </nc>
  </rcc>
  <rcc rId="3697" sId="4" numFmtId="34">
    <oc r="AD95">
      <f>SUM(AD89:AD94)</f>
    </oc>
    <nc r="AD95">
      <v>0</v>
    </nc>
  </rcc>
  <rcc rId="3698" sId="4" numFmtId="34">
    <oc r="AE95">
      <f>SUM(AE89:AE94)</f>
    </oc>
    <nc r="AE95">
      <v>93.085999999999999</v>
    </nc>
  </rcc>
  <rcc rId="3699" sId="4" numFmtId="34">
    <oc r="AF95">
      <f>SUM(AF89:AF94)</f>
    </oc>
    <nc r="AF95">
      <v>5.4</v>
    </nc>
  </rcc>
  <rcc rId="3700" sId="4" numFmtId="34">
    <oc r="AI95">
      <f>SUM(AI89:AI94)</f>
    </oc>
    <nc r="AI95">
      <v>0</v>
    </nc>
  </rcc>
  <rcc rId="3701" sId="4" numFmtId="34">
    <oc r="AJ95">
      <f>SUM(AJ89:AJ94)</f>
    </oc>
    <nc r="AJ95">
      <v>0</v>
    </nc>
  </rcc>
  <rcc rId="3702" sId="4" numFmtId="34">
    <oc r="AK95">
      <f>SUM(AK89:AK94)</f>
    </oc>
    <nc r="AK95">
      <v>0</v>
    </nc>
  </rcc>
  <rcc rId="3703" sId="4" numFmtId="34">
    <oc r="AL95">
      <f>SUM(AL89:AL94)</f>
    </oc>
    <nc r="AL95">
      <v>0</v>
    </nc>
  </rcc>
  <rcc rId="3704" sId="4" numFmtId="34">
    <oc r="AM95">
      <f>SUM(AM89:AM94)</f>
    </oc>
    <nc r="AM95">
      <v>0</v>
    </nc>
  </rcc>
  <rcc rId="3705" sId="4" numFmtId="34">
    <oc r="AN95">
      <f>SUM(AN89:AN94)</f>
    </oc>
    <nc r="AN95">
      <v>0</v>
    </nc>
  </rcc>
  <rcc rId="3706" sId="4" numFmtId="34">
    <oc r="AO95">
      <f>SUM(AO89:AO94)</f>
    </oc>
    <nc r="AO95">
      <v>8.68</v>
    </nc>
  </rcc>
  <rcc rId="3707" sId="4" numFmtId="34">
    <oc r="AP95">
      <f>SUM(AP89:AP94)</f>
    </oc>
    <nc r="AP95">
      <v>0.4</v>
    </nc>
  </rcc>
  <rcc rId="3708" sId="4" numFmtId="34">
    <oc r="BG95">
      <f>BG94</f>
    </oc>
    <nc r="BG95">
      <v>2.00959368</v>
    </nc>
  </rcc>
  <rcc rId="3709" sId="4" numFmtId="34">
    <oc r="BH95">
      <f>BH94</f>
    </oc>
    <nc r="BH95">
      <v>0.9</v>
    </nc>
  </rcc>
  <rcc rId="3710" sId="4" numFmtId="34">
    <oc r="BI95">
      <f>BI94</f>
    </oc>
    <nc r="BI95">
      <v>0.9</v>
    </nc>
  </rcc>
  <rcc rId="3711" sId="4" numFmtId="34">
    <oc r="BJ95">
      <f>BJ94</f>
    </oc>
    <nc r="BJ95">
      <v>0.69040632000000002</v>
    </nc>
  </rcc>
  <rcc rId="3712" sId="4" numFmtId="34">
    <oc r="BV95">
      <f>SUM(BV89:BV94)</f>
    </oc>
    <nc r="BV95">
      <v>0</v>
    </nc>
  </rcc>
  <rcc rId="3713" sId="4" numFmtId="34">
    <oc r="BW95">
      <f>SUM(BW89:BW94)</f>
    </oc>
    <nc r="BW95">
      <v>0</v>
    </nc>
  </rcc>
  <rcc rId="3714" sId="4" numFmtId="34">
    <oc r="BX95">
      <f>SUM(BX89:BX94)</f>
    </oc>
    <nc r="BX95">
      <v>0</v>
    </nc>
  </rcc>
  <rcc rId="3715" sId="4" numFmtId="34">
    <oc r="BY95">
      <f>SUM(BY89:BY94)</f>
    </oc>
    <nc r="BY95">
      <v>105.13</v>
    </nc>
  </rcc>
  <rcc rId="3716" sId="4">
    <oc r="A97">
      <f>A94+1</f>
    </oc>
    <nc r="A97">
      <v>61</v>
    </nc>
  </rcc>
  <rcc rId="3717" sId="4">
    <oc r="A98">
      <f>A97+1</f>
    </oc>
    <nc r="A98">
      <v>62</v>
    </nc>
  </rcc>
  <rcc rId="3718" sId="4">
    <oc r="A99">
      <f>A98+1</f>
    </oc>
    <nc r="A99">
      <v>63</v>
    </nc>
  </rcc>
  <rcc rId="3719" sId="4" numFmtId="34">
    <oc r="O100">
      <f>SUM(O97:O99)</f>
    </oc>
    <nc r="O100">
      <v>0</v>
    </nc>
  </rcc>
  <rcc rId="3720" sId="4" numFmtId="34">
    <oc r="P100">
      <f>SUM(P97:P99)</f>
    </oc>
    <nc r="P100">
      <v>0</v>
    </nc>
  </rcc>
  <rcc rId="3721" sId="4" numFmtId="34">
    <oc r="Q100">
      <f>SUM(Q97:Q99)</f>
    </oc>
    <nc r="Q100">
      <v>0</v>
    </nc>
  </rcc>
  <rcc rId="3722" sId="4" numFmtId="34">
    <oc r="R100">
      <f>SUM(R97:R99)</f>
    </oc>
    <nc r="R100">
      <v>0</v>
    </nc>
  </rcc>
  <rcc rId="3723" sId="4" numFmtId="34">
    <oc r="S100">
      <f>SUM(S97:S99)</f>
    </oc>
    <nc r="S100">
      <v>12.43</v>
    </nc>
  </rcc>
  <rcc rId="3724" sId="4" numFmtId="34">
    <oc r="T100">
      <f>SUM(T97:T99)</f>
    </oc>
    <nc r="T100">
      <v>0.75</v>
    </nc>
  </rcc>
  <rcc rId="3725" sId="4" numFmtId="34">
    <oc r="U100">
      <f>SUM(U97:U99)</f>
    </oc>
    <nc r="U100">
      <v>28.08</v>
    </nc>
  </rcc>
  <rcc rId="3726" sId="4" numFmtId="34">
    <oc r="V100">
      <f>SUM(V97:V99)</f>
    </oc>
    <nc r="V100">
      <v>0.63</v>
    </nc>
  </rcc>
  <rcc rId="3727" sId="4" numFmtId="34">
    <oc r="W100">
      <f>SUM(W97:W99)</f>
    </oc>
    <nc r="W100">
      <v>0</v>
    </nc>
  </rcc>
  <rcc rId="3728" sId="4" numFmtId="34">
    <oc r="X100">
      <f>SUM(X97:X99)</f>
    </oc>
    <nc r="X100">
      <v>0</v>
    </nc>
  </rcc>
  <rcc rId="3729" sId="4" numFmtId="34">
    <oc r="Y100">
      <f>SUM(Y97:Y99)</f>
    </oc>
    <nc r="Y100">
      <v>0</v>
    </nc>
  </rcc>
  <rcc rId="3730" sId="4" numFmtId="34">
    <oc r="Z100">
      <f>SUM(Z97:Z99)</f>
    </oc>
    <nc r="Z100">
      <v>0</v>
    </nc>
  </rcc>
  <rcc rId="3731" sId="4" numFmtId="34">
    <oc r="AA100">
      <f>SUM(AA97:AA99)</f>
    </oc>
    <nc r="AA100">
      <v>0</v>
    </nc>
  </rcc>
  <rcc rId="3732" sId="4" numFmtId="34">
    <oc r="AB100">
      <f>SUM(AB97:AB99)</f>
    </oc>
    <nc r="AB100">
      <v>0</v>
    </nc>
  </rcc>
  <rcc rId="3733" sId="4" numFmtId="34">
    <oc r="AC100">
      <f>SUM(AC97:AC99)</f>
    </oc>
    <nc r="AC100">
      <v>0</v>
    </nc>
  </rcc>
  <rcc rId="3734" sId="4" numFmtId="34">
    <oc r="AD100">
      <f>SUM(AD97:AD99)</f>
    </oc>
    <nc r="AD100">
      <v>0</v>
    </nc>
  </rcc>
  <rcc rId="3735" sId="4" numFmtId="34">
    <oc r="AE100">
      <f>SUM(AE97:AE99)</f>
    </oc>
    <nc r="AE100">
      <v>0</v>
    </nc>
  </rcc>
  <rcc rId="3736" sId="4" numFmtId="34">
    <oc r="AF100">
      <f>SUM(AF97:AF99)</f>
    </oc>
    <nc r="AF100">
      <v>0</v>
    </nc>
  </rcc>
  <rcc rId="3737" sId="4" numFmtId="34">
    <oc r="AG100">
      <f>SUM(AG97:AG99)</f>
    </oc>
    <nc r="AG100">
      <v>0</v>
    </nc>
  </rcc>
  <rcc rId="3738" sId="4" numFmtId="34">
    <oc r="AH100">
      <f>SUM(AH97:AH99)</f>
    </oc>
    <nc r="AH100">
      <v>0</v>
    </nc>
  </rcc>
  <rcc rId="3739" sId="4" numFmtId="34">
    <oc r="AI100">
      <f>SUM(AI97:AI99)</f>
    </oc>
    <nc r="AI100">
      <v>0</v>
    </nc>
  </rcc>
  <rcc rId="3740" sId="4" numFmtId="34">
    <oc r="AJ100">
      <f>SUM(AJ97:AJ99)</f>
    </oc>
    <nc r="AJ100">
      <v>0</v>
    </nc>
  </rcc>
  <rcc rId="3741" sId="4" numFmtId="34">
    <oc r="AK100">
      <f>SUM(AK97:AK99)</f>
    </oc>
    <nc r="AK100">
      <v>0</v>
    </nc>
  </rcc>
  <rcc rId="3742" sId="4" numFmtId="34">
    <oc r="AL100">
      <f>SUM(AL97:AL99)</f>
    </oc>
    <nc r="AL100">
      <v>0</v>
    </nc>
  </rcc>
  <rcc rId="3743" sId="4" numFmtId="34">
    <oc r="AM100">
      <f>SUM(AM97:AM99)</f>
    </oc>
    <nc r="AM100">
      <v>0</v>
    </nc>
  </rcc>
  <rcc rId="3744" sId="4" numFmtId="34">
    <oc r="AN100">
      <f>SUM(AN97:AN99)</f>
    </oc>
    <nc r="AN100">
      <v>0</v>
    </nc>
  </rcc>
  <rcc rId="3745" sId="4" numFmtId="34">
    <oc r="AO100">
      <f>SUM(AO97:AO99)</f>
    </oc>
    <nc r="AO100">
      <v>0</v>
    </nc>
  </rcc>
  <rcc rId="3746" sId="4" numFmtId="34">
    <oc r="AP100">
      <f>SUM(AP97:AP99)</f>
    </oc>
    <nc r="AP100">
      <v>0</v>
    </nc>
  </rcc>
  <rcc rId="3747" sId="4" numFmtId="34">
    <oc r="AQ100">
      <f>SUM(AQ97:AQ99)</f>
    </oc>
    <nc r="AQ100">
      <v>25.3</v>
    </nc>
  </rcc>
  <rcc rId="3748" sId="4" numFmtId="34">
    <oc r="AR100">
      <f>SUM(AR97:AR99)</f>
    </oc>
    <nc r="AR100">
      <v>0.4</v>
    </nc>
  </rcc>
  <rcc rId="3749" sId="4" numFmtId="34">
    <oc r="AS100">
      <f>SUM(AS97:AS99)</f>
    </oc>
    <nc r="AS100">
      <v>25.3</v>
    </nc>
  </rcc>
  <rcc rId="3750" sId="4" numFmtId="34">
    <oc r="AT100">
      <f>SUM(AT97:AT99)</f>
    </oc>
    <nc r="AT100">
      <v>0.4</v>
    </nc>
  </rcc>
  <rcc rId="3751" sId="4" numFmtId="34">
    <oc r="AU100">
      <f>SUM(AU97:AU99)</f>
    </oc>
    <nc r="AU100">
      <v>0</v>
    </nc>
  </rcc>
  <rcc rId="3752" sId="4" numFmtId="34">
    <oc r="AV100">
      <f>SUM(AV97:AV99)</f>
    </oc>
    <nc r="AV100">
      <v>0</v>
    </nc>
  </rcc>
  <rcc rId="3753" sId="4" numFmtId="34">
    <oc r="AW100">
      <f>SUM(AW97:AW99)</f>
    </oc>
    <nc r="AW100">
      <v>0</v>
    </nc>
  </rcc>
  <rcc rId="3754" sId="4" numFmtId="34">
    <oc r="AX100">
      <f>SUM(AX97:AX99)</f>
    </oc>
    <nc r="AX100">
      <v>0</v>
    </nc>
  </rcc>
  <rcc rId="3755" sId="4" numFmtId="34">
    <oc r="AY100">
      <f>SUM(AY97:AY99)</f>
    </oc>
    <nc r="AY100">
      <v>0</v>
    </nc>
  </rcc>
  <rcc rId="3756" sId="4" numFmtId="34">
    <oc r="AZ100">
      <f>SUM(AZ97:AZ99)</f>
    </oc>
    <nc r="AZ100">
      <v>0</v>
    </nc>
  </rcc>
  <rcc rId="3757" sId="4" numFmtId="34">
    <oc r="BA100">
      <f>SUM(BA97:BA99)</f>
    </oc>
    <nc r="BA100">
      <v>0</v>
    </nc>
  </rcc>
  <rcc rId="3758" sId="4" numFmtId="34">
    <oc r="BB100">
      <f>SUM(BB97:BB99)</f>
    </oc>
    <nc r="BB100">
      <v>0</v>
    </nc>
  </rcc>
  <rcc rId="3759" sId="4" numFmtId="34">
    <oc r="BC100">
      <f>SUM(BC97:BC99)</f>
    </oc>
    <nc r="BC100">
      <v>0</v>
    </nc>
  </rcc>
  <rcc rId="3760" sId="4" numFmtId="34">
    <oc r="BD100">
      <f>SUM(BD97:BD99)</f>
    </oc>
    <nc r="BD100">
      <v>0</v>
    </nc>
  </rcc>
  <rcc rId="3761" sId="4" numFmtId="34">
    <oc r="BE100">
      <f>SUM(BE97:BE99)</f>
    </oc>
    <nc r="BE100">
      <v>0</v>
    </nc>
  </rcc>
  <rcc rId="3762" sId="4" numFmtId="34">
    <oc r="BI100">
      <f>BI99+BI98+BI97</f>
    </oc>
    <nc r="BI100">
      <v>41.49</v>
    </nc>
  </rcc>
  <rcc rId="3763" sId="4" numFmtId="34">
    <oc r="BJ100">
      <f>BJ99+BJ98+BJ97</f>
    </oc>
    <nc r="BJ100">
      <v>158.15458889999999</v>
    </nc>
  </rcc>
  <rcc rId="3764" sId="4" numFmtId="34">
    <oc r="BV100">
      <f>SUM(BV97:BV99)</f>
    </oc>
    <nc r="BV100">
      <v>207.28</v>
    </nc>
  </rcc>
  <rcc rId="3765" sId="4" numFmtId="34">
    <oc r="BW100">
      <f>SUM(BW97:BW99)</f>
    </oc>
    <nc r="BW100">
      <v>0</v>
    </nc>
  </rcc>
  <rcc rId="3766" sId="4" numFmtId="34">
    <oc r="BX100">
      <f>SUM(BX97:BX99)</f>
    </oc>
    <nc r="BX100">
      <v>0</v>
    </nc>
  </rcc>
  <rcc rId="3767" sId="4" numFmtId="34">
    <oc r="BY100">
      <f>SUM(BY97:BY99)</f>
    </oc>
    <nc r="BY100">
      <v>0</v>
    </nc>
  </rcc>
  <rcc rId="3768" sId="4">
    <oc r="A102">
      <f>A99+1</f>
    </oc>
    <nc r="A102">
      <v>64</v>
    </nc>
  </rcc>
  <rcc rId="3769" sId="4">
    <oc r="A103">
      <f>A102+1</f>
    </oc>
    <nc r="A103">
      <v>65</v>
    </nc>
  </rcc>
  <rcc rId="3770" sId="4">
    <oc r="A104">
      <f>A103+1</f>
    </oc>
    <nc r="A104">
      <v>66</v>
    </nc>
  </rcc>
  <rcc rId="3771" sId="4">
    <oc r="A105">
      <f>A104+1</f>
    </oc>
    <nc r="A105">
      <v>67</v>
    </nc>
  </rcc>
  <rcc rId="3772" sId="4" numFmtId="34">
    <oc r="P105">
      <f>N105</f>
    </oc>
    <nc r="P105">
      <v>3.55</v>
    </nc>
  </rcc>
  <rcc rId="3773" sId="4" numFmtId="34">
    <oc r="U105">
      <f>M105-O105-Q105-S105</f>
    </oc>
    <nc r="U105">
      <v>7.49</v>
    </nc>
  </rcc>
  <rcc rId="3774" sId="4" numFmtId="34">
    <oc r="V105">
      <f>N105-P105-R105-T105</f>
    </oc>
    <nc r="V105">
      <v>0</v>
    </nc>
  </rcc>
  <rcc rId="3775" sId="4">
    <oc r="A106">
      <f>A105+1</f>
    </oc>
    <nc r="A106">
      <v>68</v>
    </nc>
  </rcc>
  <rcc rId="3776" sId="4" numFmtId="34">
    <oc r="O107">
      <f>SUM(O102:O106)</f>
    </oc>
    <nc r="O107">
      <v>1.24</v>
    </nc>
  </rcc>
  <rcc rId="3777" sId="4" numFmtId="34">
    <oc r="P107">
      <f>SUM(P102:P106)</f>
    </oc>
    <nc r="P107">
      <v>7.3699999999999992</v>
    </nc>
  </rcc>
  <rcc rId="3778" sId="4" numFmtId="34">
    <oc r="Q107">
      <f>SUM(Q102:Q106)</f>
    </oc>
    <nc r="Q107">
      <v>3.21</v>
    </nc>
  </rcc>
  <rcc rId="3779" sId="4" numFmtId="34">
    <oc r="R107">
      <f>SUM(R102:R106)</f>
    </oc>
    <nc r="R107">
      <v>0</v>
    </nc>
  </rcc>
  <rcc rId="3780" sId="4" numFmtId="34">
    <oc r="S107">
      <f>SUM(S102:S106)</f>
    </oc>
    <nc r="S107">
      <v>25.97</v>
    </nc>
  </rcc>
  <rcc rId="3781" sId="4" numFmtId="34">
    <oc r="T107">
      <f>SUM(T102:T106)</f>
    </oc>
    <nc r="T107">
      <v>0</v>
    </nc>
  </rcc>
  <rcc rId="3782" sId="4" numFmtId="34">
    <oc r="U107">
      <f>SUM(U102:U106)</f>
    </oc>
    <nc r="U107">
      <v>7.49</v>
    </nc>
  </rcc>
  <rcc rId="3783" sId="4" numFmtId="34">
    <oc r="V107">
      <f>SUM(V102:V106)</f>
    </oc>
    <nc r="V107">
      <v>0</v>
    </nc>
  </rcc>
  <rcc rId="3784" sId="4" numFmtId="34">
    <oc r="Y107">
      <f>SUM(Y102:Y106)</f>
    </oc>
    <nc r="Y107">
      <v>0</v>
    </nc>
  </rcc>
  <rcc rId="3785" sId="4" numFmtId="34">
    <oc r="Z107">
      <f>SUM(Z102:Z106)</f>
    </oc>
    <nc r="Z107">
      <v>0</v>
    </nc>
  </rcc>
  <rcc rId="3786" sId="4" numFmtId="34">
    <oc r="AA107">
      <f>SUM(AA102:AA106)</f>
    </oc>
    <nc r="AA107">
      <v>0</v>
    </nc>
  </rcc>
  <rcc rId="3787" sId="4" numFmtId="34">
    <oc r="AB107">
      <f>SUM(AB102:AB106)</f>
    </oc>
    <nc r="AB107">
      <v>0</v>
    </nc>
  </rcc>
  <rcc rId="3788" sId="4" numFmtId="34">
    <oc r="AC107">
      <f>SUM(AC102:AC106)</f>
    </oc>
    <nc r="AC107">
      <v>0</v>
    </nc>
  </rcc>
  <rcc rId="3789" sId="4" numFmtId="34">
    <oc r="AD107">
      <f>SUM(AD102:AD106)</f>
    </oc>
    <nc r="AD107">
      <v>0</v>
    </nc>
  </rcc>
  <rcc rId="3790" sId="4" numFmtId="34">
    <oc r="AE107">
      <f>SUM(AE102:AE106)</f>
    </oc>
    <nc r="AE107">
      <v>20.734000000000002</v>
    </nc>
  </rcc>
  <rcc rId="3791" sId="4" numFmtId="34">
    <oc r="AF107">
      <f>SUM(AF102:AF106)</f>
    </oc>
    <nc r="AF107">
      <v>0.88</v>
    </nc>
  </rcc>
  <rcc rId="3792" sId="4" numFmtId="34">
    <oc r="BG107">
      <f>BG103+BG104+BG105+BG106+BG102</f>
    </oc>
    <nc r="BG107">
      <v>49.701728420704981</v>
    </nc>
  </rcc>
  <rcc rId="3793" sId="4" numFmtId="34">
    <oc r="BH107">
      <f>BH103+BH104+BH105+BH106+BH102</f>
    </oc>
    <nc r="BH107">
      <v>9</v>
    </nc>
  </rcc>
  <rcc rId="3794" sId="4" numFmtId="34">
    <oc r="BI107">
      <f>BI103+BI104+BI105+BI106+BI102</f>
    </oc>
    <nc r="BI107">
      <v>67.082456472145196</v>
    </nc>
  </rcc>
  <rcc rId="3795" sId="4" numFmtId="34">
    <oc r="BJ107">
      <f>BJ103+BJ104+BJ105+BJ106+BJ102</f>
    </oc>
    <nc r="BJ107">
      <v>13.5</v>
    </nc>
  </rcc>
  <rcc rId="3796" sId="4" numFmtId="34">
    <oc r="BL107">
      <f>BL103+BL104+BL105+BL106+BL102</f>
    </oc>
    <nc r="BL107">
      <v>0</v>
    </nc>
  </rcc>
  <rcc rId="3797" sId="4" numFmtId="34">
    <oc r="BM107">
      <f>BM103+BM104+BM105+BM106+BM102</f>
    </oc>
    <nc r="BM107">
      <v>0</v>
    </nc>
  </rcc>
  <rcc rId="3798" sId="4" numFmtId="34">
    <oc r="BN107">
      <f>BN103+BN104+BN105+BN106+BN102</f>
    </oc>
    <nc r="BN107">
      <v>0</v>
    </nc>
  </rcc>
  <rcc rId="3799" sId="4" numFmtId="34">
    <oc r="BO107">
      <f>BO103+BO104+BO105+BO106+BO102</f>
    </oc>
    <nc r="BO107">
      <v>50</v>
    </nc>
  </rcc>
  <rcc rId="3800" sId="4" numFmtId="34">
    <oc r="BV107">
      <f>SUM(BV102:BV106)</f>
    </oc>
    <nc r="BV107">
      <v>0</v>
    </nc>
  </rcc>
  <rcc rId="3801" sId="4" numFmtId="34">
    <oc r="BW107">
      <f>SUM(BW102:BW106)</f>
    </oc>
    <nc r="BW107">
      <v>0</v>
    </nc>
  </rcc>
  <rcc rId="3802" sId="4" numFmtId="34">
    <oc r="BX107">
      <f>SUM(BX102:BX106)</f>
    </oc>
    <nc r="BX107">
      <v>0</v>
    </nc>
  </rcc>
  <rcc rId="3803" sId="4" numFmtId="34">
    <oc r="BY107">
      <f>SUM(BY102:BY106)</f>
    </oc>
    <nc r="BY107">
      <v>242.84</v>
    </nc>
  </rcc>
  <rcc rId="3804" sId="4">
    <oc r="A109">
      <f>A106+1</f>
    </oc>
    <nc r="A109">
      <v>69</v>
    </nc>
  </rcc>
  <rcc rId="3805" sId="4">
    <oc r="A110">
      <f>A109+1</f>
    </oc>
    <nc r="A110">
      <v>70</v>
    </nc>
  </rcc>
  <rcc rId="3806" sId="4">
    <oc r="A111">
      <f>A110+1</f>
    </oc>
    <nc r="A111">
      <v>71</v>
    </nc>
  </rcc>
  <rcc rId="3807" sId="4">
    <oc r="A112">
      <f>A111+1</f>
    </oc>
    <nc r="A112">
      <v>72</v>
    </nc>
  </rcc>
  <rcc rId="3808" sId="4">
    <oc r="A113">
      <f>A112+1</f>
    </oc>
    <nc r="A113">
      <v>73</v>
    </nc>
  </rcc>
  <rcc rId="3809" sId="4">
    <oc r="A114">
      <f>A113+1</f>
    </oc>
    <nc r="A114">
      <v>74</v>
    </nc>
  </rcc>
  <rcc rId="3810" sId="4">
    <oc r="A115">
      <f>A114+1</f>
    </oc>
    <nc r="A115">
      <v>75</v>
    </nc>
  </rcc>
  <rcc rId="3811" sId="4">
    <oc r="A116">
      <f>A115+1</f>
    </oc>
    <nc r="A116">
      <v>76</v>
    </nc>
  </rcc>
  <rcc rId="3812" sId="4">
    <oc r="A117">
      <f>A116+1</f>
    </oc>
    <nc r="A117">
      <v>77</v>
    </nc>
  </rcc>
  <rcc rId="3813" sId="4">
    <oc r="A118">
      <f>A117+1</f>
    </oc>
    <nc r="A118">
      <v>78</v>
    </nc>
  </rcc>
  <rcc rId="3814" sId="4">
    <oc r="A119">
      <f>A118+1</f>
    </oc>
    <nc r="A119">
      <v>79</v>
    </nc>
  </rcc>
  <rcc rId="3815" sId="4" numFmtId="34">
    <oc r="P119">
      <f>N119</f>
    </oc>
    <nc r="P119">
      <v>2.29</v>
    </nc>
  </rcc>
  <rcc rId="3816" sId="4" numFmtId="34">
    <oc r="U119">
      <f>M119-O119-Q119-S119</f>
    </oc>
    <nc r="U119">
      <v>7.27</v>
    </nc>
  </rcc>
  <rcc rId="3817" sId="4" numFmtId="34">
    <oc r="V119">
      <f>N119-P119-R119-T119</f>
    </oc>
    <nc r="V119">
      <v>0</v>
    </nc>
  </rcc>
  <rcc rId="3818" sId="4">
    <oc r="A120">
      <f>A119+1</f>
    </oc>
    <nc r="A120">
      <v>80</v>
    </nc>
  </rcc>
  <rcc rId="3819" sId="4">
    <oc r="A121">
      <f>A120+1</f>
    </oc>
    <nc r="A121">
      <v>81</v>
    </nc>
  </rcc>
  <rcc rId="3820" sId="4">
    <oc r="A122">
      <f>A121+1</f>
    </oc>
    <nc r="A122">
      <v>82</v>
    </nc>
  </rcc>
  <rcc rId="3821" sId="4" numFmtId="34">
    <oc r="O123">
      <f>SUM(O109:O122)</f>
    </oc>
    <nc r="O123">
      <v>4.7699999999999996</v>
    </nc>
  </rcc>
  <rcc rId="3822" sId="4" numFmtId="34">
    <oc r="P123">
      <f>SUM(P109:P122)</f>
    </oc>
    <nc r="P123">
      <v>2.4500000000000002</v>
    </nc>
  </rcc>
  <rcc rId="3823" sId="4" numFmtId="34">
    <oc r="Q123">
      <f>SUM(Q109:Q122)</f>
    </oc>
    <nc r="Q123">
      <v>31.283999999999999</v>
    </nc>
  </rcc>
  <rcc rId="3824" sId="4" numFmtId="34">
    <oc r="R123">
      <f>SUM(R109:R122)</f>
    </oc>
    <nc r="R123">
      <v>4.6400000000000006</v>
    </nc>
  </rcc>
  <rcc rId="3825" sId="4" numFmtId="34">
    <oc r="S123">
      <f>SUM(S109:S122)</f>
    </oc>
    <nc r="S123">
      <v>4.75</v>
    </nc>
  </rcc>
  <rcc rId="3826" sId="4" numFmtId="34">
    <oc r="T123">
      <f>SUM(T109:T122)</f>
    </oc>
    <nc r="T123">
      <v>0</v>
    </nc>
  </rcc>
  <rcc rId="3827" sId="4" numFmtId="34">
    <oc r="U123">
      <f>SUM(U109:U122)</f>
    </oc>
    <nc r="U123">
      <v>7.27</v>
    </nc>
  </rcc>
  <rcc rId="3828" sId="4" numFmtId="34">
    <oc r="V123">
      <f>SUM(V109:V122)</f>
    </oc>
    <nc r="V123">
      <v>0</v>
    </nc>
  </rcc>
  <rcc rId="3829" sId="4" numFmtId="34">
    <oc r="Y123">
      <f>SUM(Y109:Y122)</f>
    </oc>
    <nc r="Y123">
      <v>0</v>
    </nc>
  </rcc>
  <rcc rId="3830" sId="4" numFmtId="34">
    <oc r="Z123">
      <f>SUM(Z109:Z122)</f>
    </oc>
    <nc r="Z123">
      <v>0</v>
    </nc>
  </rcc>
  <rcc rId="3831" sId="4" numFmtId="34">
    <oc r="AA123">
      <f>SUM(AA109:AA122)</f>
    </oc>
    <nc r="AA123">
      <v>0</v>
    </nc>
  </rcc>
  <rcc rId="3832" sId="4" numFmtId="34">
    <oc r="AB123">
      <f>SUM(AB109:AB122)</f>
    </oc>
    <nc r="AB123">
      <v>0</v>
    </nc>
  </rcc>
  <rcc rId="3833" sId="4" numFmtId="34">
    <oc r="AC123">
      <f>SUM(AC109:AC122)</f>
    </oc>
    <nc r="AC123">
      <v>0</v>
    </nc>
  </rcc>
  <rcc rId="3834" sId="4" numFmtId="34">
    <oc r="AD123">
      <f>SUM(AD109:AD122)</f>
    </oc>
    <nc r="AD123">
      <v>0</v>
    </nc>
  </rcc>
  <rcc rId="3835" sId="4" numFmtId="34">
    <oc r="AE123">
      <f>SUM(AE109:AE122)</f>
    </oc>
    <nc r="AE123">
      <v>56.75</v>
    </nc>
  </rcc>
  <rcc rId="3836" sId="4" numFmtId="34">
    <oc r="AF123">
      <f>SUM(AF109:AF122)</f>
    </oc>
    <nc r="AF123">
      <v>5.5960000000000001</v>
    </nc>
  </rcc>
  <rcc rId="3837" sId="4" numFmtId="34">
    <oc r="AG123">
      <f>SUM(AG109:AG122)</f>
    </oc>
    <nc r="AG123">
      <v>80.48</v>
    </nc>
  </rcc>
  <rcc rId="3838" sId="4" numFmtId="34">
    <oc r="AH123">
      <f>SUM(AH109:AH122)</f>
    </oc>
    <nc r="AH123">
      <v>6.4</v>
    </nc>
  </rcc>
  <rcc rId="3839" sId="4" numFmtId="34">
    <oc r="AI123">
      <f>SUM(AI109:AI122)</f>
    </oc>
    <nc r="AI123">
      <v>0</v>
    </nc>
  </rcc>
  <rcc rId="3840" sId="4" numFmtId="34">
    <oc r="AJ123">
      <f>SUM(AJ109:AJ122)</f>
    </oc>
    <nc r="AJ123">
      <v>0</v>
    </nc>
  </rcc>
  <rcc rId="3841" sId="4" numFmtId="34">
    <oc r="AK123">
      <f>SUM(AK109:AK122)</f>
    </oc>
    <nc r="AK123">
      <v>0</v>
    </nc>
  </rcc>
  <rcc rId="3842" sId="4" numFmtId="34">
    <oc r="AL123">
      <f>SUM(AL109:AL122)</f>
    </oc>
    <nc r="AL123">
      <v>0</v>
    </nc>
  </rcc>
  <rcc rId="3843" sId="4" numFmtId="34">
    <oc r="AM123">
      <f>SUM(AM109:AM122)</f>
    </oc>
    <nc r="AM123">
      <v>0</v>
    </nc>
  </rcc>
  <rcc rId="3844" sId="4" numFmtId="34">
    <oc r="AN123">
      <f>SUM(AN109:AN122)</f>
    </oc>
    <nc r="AN123">
      <v>0</v>
    </nc>
  </rcc>
  <rcc rId="3845" sId="4" numFmtId="34">
    <oc r="AO123">
      <f>SUM(AO109:AO122)</f>
    </oc>
    <nc r="AO123">
      <v>80.48</v>
    </nc>
  </rcc>
  <rcc rId="3846" sId="4" numFmtId="34">
    <oc r="AP123">
      <f>SUM(AP109:AP122)</f>
    </oc>
    <nc r="AP123">
      <v>6.4</v>
    </nc>
  </rcc>
  <rcc rId="3847" sId="4" numFmtId="34">
    <oc r="AQ123">
      <f>SUM(AQ109:AQ122)</f>
    </oc>
    <nc r="AQ123">
      <v>298.41000000000003</v>
    </nc>
  </rcc>
  <rcc rId="3848" sId="4" numFmtId="34">
    <oc r="AR123">
      <f>SUM(AR109:AR122)</f>
    </oc>
    <nc r="AR123">
      <v>46.82</v>
    </nc>
  </rcc>
  <rcc rId="3849" sId="4" numFmtId="34">
    <oc r="AS123">
      <f>SUM(AS109:AS122)</f>
    </oc>
    <nc r="AS123">
      <v>0</v>
    </nc>
  </rcc>
  <rcc rId="3850" sId="4" numFmtId="34">
    <oc r="AT123">
      <f>SUM(AT109:AT122)</f>
    </oc>
    <nc r="AT123">
      <v>0</v>
    </nc>
  </rcc>
  <rcc rId="3851" sId="4" numFmtId="34">
    <oc r="AU123">
      <f>SUM(AU109:AU122)</f>
    </oc>
    <nc r="AU123">
      <v>0</v>
    </nc>
  </rcc>
  <rcc rId="3852" sId="4" numFmtId="34">
    <oc r="AV123">
      <f>SUM(AV109:AV122)</f>
    </oc>
    <nc r="AV123">
      <v>0</v>
    </nc>
  </rcc>
  <rcc rId="3853" sId="4" numFmtId="34">
    <oc r="AW123">
      <f>SUM(AW109:AW122)</f>
    </oc>
    <nc r="AW123">
      <v>0</v>
    </nc>
  </rcc>
  <rcc rId="3854" sId="4" numFmtId="34">
    <oc r="AX123">
      <f>SUM(AX109:AX122)</f>
    </oc>
    <nc r="AX123">
      <v>0</v>
    </nc>
  </rcc>
  <rcc rId="3855" sId="4" numFmtId="34">
    <oc r="AY123">
      <f>SUM(AY109:AY122)</f>
    </oc>
    <nc r="AY123">
      <v>298.41000000000003</v>
    </nc>
  </rcc>
  <rcc rId="3856" sId="4" numFmtId="34">
    <oc r="AZ123">
      <f>SUM(AZ109:AZ122)</f>
    </oc>
    <nc r="AZ123">
      <v>46.82</v>
    </nc>
  </rcc>
  <rcc rId="3857" sId="4" numFmtId="34">
    <oc r="BA123">
      <f>SUM(BA109:BA122)</f>
    </oc>
    <nc r="BA123">
      <v>38.116466674999998</v>
    </nc>
  </rcc>
  <rcc rId="3858" sId="4" numFmtId="34">
    <oc r="BB123">
      <f>SUM(BB109:BB122)</f>
    </oc>
    <nc r="BB123">
      <v>0</v>
    </nc>
  </rcc>
  <rcc rId="3859" sId="4" numFmtId="34">
    <oc r="BC123">
      <f>SUM(BC109:BC122)</f>
    </oc>
    <nc r="BC123">
      <v>0</v>
    </nc>
  </rcc>
  <rcc rId="3860" sId="4" numFmtId="34">
    <oc r="BD123">
      <f>SUM(BD109:BD122)</f>
    </oc>
    <nc r="BD123">
      <v>0</v>
    </nc>
  </rcc>
  <rcc rId="3861" sId="4" numFmtId="34">
    <oc r="BE123">
      <f>SUM(BE109:BE122)</f>
    </oc>
    <nc r="BE123">
      <v>38.116466674999998</v>
    </nc>
  </rcc>
  <rcc rId="3862" sId="4" numFmtId="34">
    <oc r="BF123">
      <f>SUM(BF109:BF122)</f>
    </oc>
    <nc r="BF123">
      <v>189.57312720159092</v>
    </nc>
  </rcc>
  <rcc rId="3863" sId="4" numFmtId="34">
    <oc r="BG123">
      <f>SUM(BG109:BG122)</f>
    </oc>
    <nc r="BG123">
      <v>19.020168201590948</v>
    </nc>
  </rcc>
  <rcc rId="3864" sId="4" numFmtId="34">
    <oc r="BH123">
      <f>SUM(BH109:BH122)</f>
    </oc>
    <nc r="BH123">
      <v>148.05295899999999</v>
    </nc>
  </rcc>
  <rcc rId="3865" sId="4" numFmtId="34">
    <oc r="BI123">
      <f>SUM(BI109:BI122)</f>
    </oc>
    <nc r="BI123">
      <v>9</v>
    </nc>
  </rcc>
  <rcc rId="3866" sId="4" numFmtId="34">
    <oc r="BJ123">
      <f>SUM(BJ109:BJ122)</f>
    </oc>
    <nc r="BJ123">
      <v>13.5</v>
    </nc>
  </rcc>
  <rcc rId="3867" sId="4" numFmtId="34">
    <oc r="BL123">
      <f>SUM(BL109:BL122)</f>
    </oc>
    <nc r="BL123">
      <v>0</v>
    </nc>
  </rcc>
  <rcc rId="3868" sId="4" numFmtId="34">
    <oc r="BM123">
      <f>SUM(BM109:BM122)</f>
    </oc>
    <nc r="BM123">
      <v>0</v>
    </nc>
  </rcc>
  <rcc rId="3869" sId="4" numFmtId="34">
    <oc r="BN123">
      <f>SUM(BN109:BN122)</f>
    </oc>
    <nc r="BN123">
      <v>0</v>
    </nc>
  </rcc>
  <rcc rId="3870" sId="4" numFmtId="34">
    <oc r="BO123">
      <f>SUM(BO109:BO122)</f>
    </oc>
    <nc r="BO123">
      <v>215.34125761999999</v>
    </nc>
  </rcc>
  <rcc rId="3871" sId="4" numFmtId="34">
    <oc r="BU123">
      <f>SUM(BU109:BU122)</f>
    </oc>
    <nc r="BU123">
      <v>503.32745000000011</v>
    </nc>
  </rcc>
  <rcc rId="3872" sId="4" numFmtId="34">
    <oc r="BV123">
      <f>SUM(BV109:BV122)</f>
    </oc>
    <nc r="BV123">
      <v>0</v>
    </nc>
  </rcc>
  <rcc rId="3873" sId="4" numFmtId="34">
    <oc r="BW123">
      <f>SUM(BW109:BW122)</f>
    </oc>
    <nc r="BW123">
      <v>0</v>
    </nc>
  </rcc>
  <rcc rId="3874" sId="4" numFmtId="34">
    <oc r="BX123">
      <f>SUM(BX109:BX122)</f>
    </oc>
    <nc r="BX123">
      <v>0</v>
    </nc>
  </rcc>
  <rcc rId="3875" sId="4" numFmtId="34">
    <oc r="BY123">
      <f>SUM(BY109:BY122)</f>
    </oc>
    <nc r="BY123">
      <v>503.32745000000011</v>
    </nc>
  </rcc>
  <rcc rId="3876" sId="4">
    <oc r="A125">
      <f>A122+1</f>
    </oc>
    <nc r="A125">
      <v>83</v>
    </nc>
  </rcc>
  <rcc rId="3877" sId="4" numFmtId="34">
    <oc r="Y126">
      <f>Y125</f>
    </oc>
    <nc r="Y126">
      <v>0</v>
    </nc>
  </rcc>
  <rcc rId="3878" sId="4" numFmtId="34">
    <oc r="Z126">
      <f>Z125</f>
    </oc>
    <nc r="Z126">
      <v>0</v>
    </nc>
  </rcc>
  <rcc rId="3879" sId="4" numFmtId="34">
    <oc r="AA126">
      <f>AA125</f>
    </oc>
    <nc r="AA126">
      <v>0</v>
    </nc>
  </rcc>
  <rcc rId="3880" sId="4" numFmtId="34">
    <oc r="AB126">
      <f>AB125</f>
    </oc>
    <nc r="AB126">
      <v>0</v>
    </nc>
  </rcc>
  <rcc rId="3881" sId="4" numFmtId="34">
    <oc r="AC126">
      <f>AC125</f>
    </oc>
    <nc r="AC126">
      <v>0</v>
    </nc>
  </rcc>
  <rcc rId="3882" sId="4" numFmtId="34">
    <oc r="AD126">
      <f>AD125</f>
    </oc>
    <nc r="AD126">
      <v>0</v>
    </nc>
  </rcc>
  <rcc rId="3883" sId="4" numFmtId="34">
    <oc r="AE126">
      <f>AE125</f>
    </oc>
    <nc r="AE126">
      <v>5</v>
    </nc>
  </rcc>
  <rcc rId="3884" sId="4" numFmtId="34">
    <oc r="AF126">
      <f>AF125</f>
    </oc>
    <nc r="AF126">
      <v>5.5</v>
    </nc>
  </rcc>
  <rcc rId="3885" sId="4">
    <oc r="A128">
      <f>A125+1</f>
    </oc>
    <nc r="A128">
      <v>84</v>
    </nc>
  </rcc>
  <rcc rId="3886" sId="4" numFmtId="34">
    <oc r="O129">
      <f>O128</f>
    </oc>
    <nc r="O129">
      <v>0</v>
    </nc>
  </rcc>
  <rcc rId="3887" sId="4" numFmtId="34">
    <oc r="P129">
      <f>P128</f>
    </oc>
    <nc r="P129">
      <v>0</v>
    </nc>
  </rcc>
  <rcc rId="3888" sId="4" numFmtId="34">
    <oc r="Q129">
      <f>Q128</f>
    </oc>
    <nc r="Q129">
      <v>0</v>
    </nc>
  </rcc>
  <rcc rId="3889" sId="4" numFmtId="34">
    <oc r="R129">
      <f>R128</f>
    </oc>
    <nc r="R129">
      <v>0</v>
    </nc>
  </rcc>
  <rcc rId="3890" sId="4" numFmtId="34">
    <oc r="S129">
      <f>S128</f>
    </oc>
    <nc r="S129">
      <v>0</v>
    </nc>
  </rcc>
  <rcc rId="3891" sId="4" numFmtId="34">
    <oc r="T129">
      <f>T128</f>
    </oc>
    <nc r="T129">
      <v>0</v>
    </nc>
  </rcc>
  <rcc rId="3892" sId="4" numFmtId="34">
    <oc r="U129">
      <f>U128</f>
    </oc>
    <nc r="U129">
      <v>0.05</v>
    </nc>
  </rcc>
  <rcc rId="3893" sId="4" numFmtId="34">
    <oc r="V129">
      <f>V128</f>
    </oc>
    <nc r="V129">
      <v>0.1</v>
    </nc>
  </rcc>
  <rcc rId="3894" sId="4" numFmtId="34">
    <oc r="BG130">
      <f>SUM(BG131:BG142)</f>
    </oc>
    <nc r="BG130">
      <v>126.4952335</v>
    </nc>
  </rcc>
  <rcc rId="3895" sId="4" numFmtId="34">
    <oc r="BH130">
      <f>SUM(BH131:BH142)</f>
    </oc>
    <nc r="BH130">
      <v>18.75</v>
    </nc>
  </rcc>
  <rcc rId="3896" sId="4" numFmtId="34">
    <oc r="BI130">
      <f>SUM(BI131:BI142)</f>
    </oc>
    <nc r="BI130">
      <v>62.1</v>
    </nc>
  </rcc>
  <rcc rId="3897" sId="4" numFmtId="34">
    <oc r="BJ130">
      <f>SUM(BJ131:BJ142)</f>
    </oc>
    <nc r="BJ130">
      <v>59.129999999999995</v>
    </nc>
  </rcc>
  <rcc rId="3898" sId="4" numFmtId="34">
    <oc r="BL130">
      <f>SUM(BL131:BL142)</f>
    </oc>
    <nc r="BL130">
      <v>0</v>
    </nc>
  </rcc>
  <rcc rId="3899" sId="4" numFmtId="34">
    <oc r="BM130">
      <f>SUM(BM131:BM142)</f>
    </oc>
    <nc r="BM130">
      <v>0</v>
    </nc>
  </rcc>
  <rcc rId="3900" sId="4" numFmtId="34">
    <oc r="BN130">
      <f>SUM(BN131:BN142)</f>
    </oc>
    <nc r="BN130">
      <v>0</v>
    </nc>
  </rcc>
  <rcc rId="3901" sId="4" numFmtId="34">
    <oc r="BO130">
      <f>SUM(BO131:BO142)</f>
    </oc>
    <nc r="BO130">
      <v>13.64</v>
    </nc>
  </rcc>
  <rcc rId="3902" sId="4">
    <oc r="A131">
      <f>A128+1</f>
    </oc>
    <nc r="A131">
      <v>85</v>
    </nc>
  </rcc>
  <rcc rId="3903" sId="4">
    <oc r="A132">
      <f>A131+1</f>
    </oc>
    <nc r="A132">
      <v>86</v>
    </nc>
  </rcc>
  <rcc rId="3904" sId="4">
    <oc r="A133">
      <f>A132+1</f>
    </oc>
    <nc r="A133">
      <v>87</v>
    </nc>
  </rcc>
  <rcc rId="3905" sId="4">
    <oc r="A134">
      <f>A133+1</f>
    </oc>
    <nc r="A134">
      <v>88</v>
    </nc>
  </rcc>
  <rcc rId="3906" sId="4">
    <oc r="A135">
      <f>A134+1</f>
    </oc>
    <nc r="A135">
      <v>89</v>
    </nc>
  </rcc>
  <rcc rId="3907" sId="4">
    <oc r="A136">
      <f>A135+1</f>
    </oc>
    <nc r="A136">
      <v>90</v>
    </nc>
  </rcc>
  <rcc rId="3908" sId="4">
    <oc r="A137">
      <f>A136+1</f>
    </oc>
    <nc r="A137">
      <v>91</v>
    </nc>
  </rcc>
  <rcc rId="3909" sId="4">
    <oc r="A138">
      <f>A137+1</f>
    </oc>
    <nc r="A138">
      <v>92</v>
    </nc>
  </rcc>
  <rcc rId="3910" sId="4">
    <oc r="A139">
      <f>A138+1</f>
    </oc>
    <nc r="A139">
      <v>93</v>
    </nc>
  </rcc>
  <rcc rId="3911" sId="4">
    <oc r="A140">
      <f>A139+1</f>
    </oc>
    <nc r="A140">
      <v>94</v>
    </nc>
  </rcc>
  <rcc rId="3912" sId="4">
    <oc r="A141">
      <f>A140+1</f>
    </oc>
    <nc r="A141">
      <v>95</v>
    </nc>
  </rcc>
  <rcc rId="3913" sId="4">
    <oc r="A142">
      <f>A141+1</f>
    </oc>
    <nc r="A142">
      <v>96</v>
    </nc>
  </rcc>
  <rcc rId="3914" sId="4" numFmtId="34">
    <oc r="BG143">
      <f>BG144+BG145+BG146+BG147+BG148+BG149</f>
    </oc>
    <nc r="BG143">
      <v>0</v>
    </nc>
  </rcc>
  <rcc rId="3915" sId="4" numFmtId="34">
    <oc r="BH143">
      <f>BH144+BH145+BH146+BH147+BH148+BH149</f>
    </oc>
    <nc r="BH143">
      <v>9.69</v>
    </nc>
  </rcc>
  <rcc rId="3916" sId="4" numFmtId="34">
    <oc r="BI143">
      <f>BI144+BI145+BI146+BI147+BI148+BI149</f>
    </oc>
    <nc r="BI143">
      <v>4.6028000000000002</v>
    </nc>
  </rcc>
  <rcc rId="3917" sId="4" numFmtId="34">
    <oc r="BJ143">
      <f>BJ144+BJ145+BJ146+BJ147+BJ148+BJ149</f>
    </oc>
    <nc r="BJ143">
      <v>88.667502219999989</v>
    </nc>
  </rcc>
  <rcc rId="3918" sId="4" numFmtId="34">
    <oc r="BV143">
      <f>SUM(BV144:BV149)</f>
    </oc>
    <nc r="BV143">
      <v>0</v>
    </nc>
  </rcc>
  <rcc rId="3919" sId="4" numFmtId="34">
    <oc r="BW143">
      <f>SUM(BW144:BW149)</f>
    </oc>
    <nc r="BW143">
      <v>0</v>
    </nc>
  </rcc>
  <rcc rId="3920" sId="4" numFmtId="34">
    <oc r="BX143">
      <f>SUM(BX144:BX149)</f>
    </oc>
    <nc r="BX143">
      <v>0</v>
    </nc>
  </rcc>
  <rcc rId="3921" sId="4" numFmtId="34">
    <oc r="BY143">
      <f>SUM(BY144:BY149)</f>
    </oc>
    <nc r="BY143">
      <v>51.018396559999999</v>
    </nc>
  </rcc>
  <rcc rId="3922" sId="4">
    <oc r="A144">
      <f>A142+1</f>
    </oc>
    <nc r="A144">
      <v>97</v>
    </nc>
  </rcc>
  <rcc rId="3923" sId="4" numFmtId="34">
    <oc r="BJ144">
      <f>1.05944+1.12291232</f>
    </oc>
    <nc r="BJ144">
      <v>2.1823523199999997</v>
    </nc>
  </rcc>
  <rcc rId="3924" sId="4">
    <oc r="A145">
      <f>A144+1</f>
    </oc>
    <nc r="A145">
      <v>98</v>
    </nc>
  </rcc>
  <rcc rId="3925" sId="4">
    <oc r="A146">
      <f>A145+1</f>
    </oc>
    <nc r="A146">
      <v>99</v>
    </nc>
  </rcc>
  <rcc rId="3926" sId="4">
    <oc r="A147">
      <f>A146+1</f>
    </oc>
    <nc r="A147">
      <v>100</v>
    </nc>
  </rcc>
  <rcc rId="3927" sId="4">
    <oc r="A148">
      <f>A147+1</f>
    </oc>
    <nc r="A148">
      <v>101</v>
    </nc>
  </rcc>
  <rcc rId="3928" sId="4">
    <oc r="A149">
      <f>A148+1</f>
    </oc>
    <nc r="A149">
      <v>102</v>
    </nc>
  </rcc>
  <rcc rId="3929" sId="4" numFmtId="34">
    <oc r="BJ149">
      <f>6.5591499</f>
    </oc>
    <nc r="BJ149">
      <v>6.5591499000000004</v>
    </nc>
  </rcc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40" sId="1" ref="AH1:AH1048576" action="deleteCol">
    <undo index="0" exp="area" ref3D="1" dr="$A$5:$XFD$7" dn="Заголовки_для_печати" sId="1"/>
    <undo index="0" exp="area" ref3D="1" dr="$A$5:$XFD$7" dn="Z_BE3E18E0_B86F_47C5_B61D_5318922A84BA_.wvu.PrintTitles" sId="1"/>
    <undo index="0" exp="area" ref3D="1" dr="$A$5:$XFD$7" dn="Z_70368EA8_569F_46FC_8D39_3EC97687735A_.wvu.PrintTitles" sId="1"/>
    <undo index="0" exp="area" ref3D="1" dr="$A$5:$XFD$7" dn="Z_66126664_062A_4ECE_A259_8CE7F3FB99EA_.wvu.PrintTitles" sId="1"/>
    <undo index="0" exp="area" ref3D="1" dr="$A$5:$XFD$7" dn="Z_07EE0EEB_1CEB_44DB_B9EB_D049AC77060B_.wvu.PrintTitles" sId="1"/>
    <rfmt sheetId="1" xfDxf="1" s="1" sqref="AH1:AH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1" dxf="1">
      <nc r="AH17">
        <f>H17-I17</f>
      </nc>
      <ndxf>
        <font>
          <sz val="10"/>
          <color indexed="8"/>
          <name val="Times New Roman"/>
          <scheme val="none"/>
        </font>
        <numFmt numFmtId="35" formatCode="_-* #,##0.00_р_._-;\-* #,##0.00_р_._-;_-* &quot;-&quot;??_р_._-;_-@_-"/>
      </ndxf>
    </rcc>
    <rfmt sheetId="1" sqref="AH18" start="0" length="0">
      <dxf>
        <font>
          <sz val="10"/>
          <color indexed="8"/>
          <name val="Times New Roman"/>
          <scheme val="none"/>
        </font>
      </dxf>
    </rfmt>
    <rcc rId="0" sId="1" dxf="1">
      <nc r="AH19">
        <f>H19-I19</f>
      </nc>
      <ndxf>
        <font>
          <sz val="10"/>
          <color indexed="8"/>
          <name val="Times New Roman"/>
          <scheme val="none"/>
        </font>
        <numFmt numFmtId="35" formatCode="_-* #,##0.00_р_._-;\-* #,##0.00_р_._-;_-* &quot;-&quot;??_р_._-;_-@_-"/>
      </ndxf>
    </rcc>
    <rcc rId="0" sId="1" dxf="1">
      <nc r="AH20">
        <f>H20-I20</f>
      </nc>
      <ndxf>
        <font>
          <sz val="10"/>
          <color indexed="8"/>
          <name val="Times New Roman"/>
          <scheme val="none"/>
        </font>
        <numFmt numFmtId="35" formatCode="_-* #,##0.00_р_._-;\-* #,##0.00_р_._-;_-* &quot;-&quot;??_р_._-;_-@_-"/>
      </ndxf>
    </rcc>
    <rfmt sheetId="1" sqref="AH21" start="0" length="0">
      <dxf>
        <font>
          <sz val="10"/>
          <color indexed="8"/>
          <name val="Times New Roman"/>
          <scheme val="none"/>
        </font>
      </dxf>
    </rfmt>
    <rfmt sheetId="1" sqref="AH22" start="0" length="0">
      <dxf>
        <font>
          <sz val="10"/>
          <color indexed="8"/>
          <name val="Times New Roman"/>
          <scheme val="none"/>
        </font>
      </dxf>
    </rfmt>
    <rfmt sheetId="1" sqref="AH23" start="0" length="0">
      <dxf>
        <font>
          <sz val="10"/>
          <color indexed="8"/>
          <name val="Times New Roman"/>
          <scheme val="none"/>
        </font>
        <fill>
          <patternFill patternType="solid">
            <bgColor indexed="45"/>
          </patternFill>
        </fill>
      </dxf>
    </rfmt>
    <rfmt sheetId="1" sqref="AH24" start="0" length="0">
      <dxf>
        <font>
          <sz val="10"/>
          <color indexed="8"/>
          <name val="Times New Roman"/>
          <scheme val="none"/>
        </font>
      </dxf>
    </rfmt>
    <rfmt sheetId="1" sqref="AH25" start="0" length="0">
      <dxf>
        <font>
          <sz val="10"/>
          <color indexed="8"/>
          <name val="Times New Roman"/>
          <scheme val="none"/>
        </font>
      </dxf>
    </rfmt>
    <rfmt sheetId="1" sqref="AH26" start="0" length="0">
      <dxf>
        <font>
          <sz val="10"/>
          <color indexed="8"/>
          <name val="Times New Roman"/>
          <scheme val="none"/>
        </font>
        <fill>
          <patternFill patternType="solid">
            <bgColor indexed="45"/>
          </patternFill>
        </fill>
      </dxf>
    </rfmt>
    <rfmt sheetId="1" sqref="AH27" start="0" length="0">
      <dxf>
        <font>
          <sz val="10"/>
          <color indexed="8"/>
          <name val="Times New Roman"/>
          <scheme val="none"/>
        </font>
      </dxf>
    </rfmt>
    <rfmt sheetId="1" sqref="AH28" start="0" length="0">
      <dxf>
        <font>
          <sz val="10"/>
          <color indexed="8"/>
          <name val="Times New Roman"/>
          <scheme val="none"/>
        </font>
      </dxf>
    </rfmt>
    <rfmt sheetId="1" sqref="AH29" start="0" length="0">
      <dxf>
        <font>
          <sz val="10"/>
          <color indexed="8"/>
          <name val="Times New Roman"/>
          <scheme val="none"/>
        </font>
      </dxf>
    </rfmt>
    <rfmt sheetId="1" sqref="AH30" start="0" length="0">
      <dxf>
        <font>
          <sz val="10"/>
          <color indexed="8"/>
          <name val="Times New Roman"/>
          <scheme val="none"/>
        </font>
      </dxf>
    </rfmt>
    <rfmt sheetId="1" sqref="AH31" start="0" length="0">
      <dxf>
        <font>
          <sz val="10"/>
          <color indexed="8"/>
          <name val="Times New Roman"/>
          <scheme val="none"/>
        </font>
      </dxf>
    </rfmt>
    <rfmt sheetId="1" sqref="AH32" start="0" length="0">
      <dxf>
        <font>
          <sz val="10"/>
          <color indexed="8"/>
          <name val="Times New Roman"/>
          <scheme val="none"/>
        </font>
      </dxf>
    </rfmt>
  </rrc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6" sId="2" odxf="1" dxf="1" numFmtId="34">
    <oc r="U126">
      <v>0.38772693864122298</v>
    </oc>
    <nc r="U126">
      <f>'I-ЦЗ'!V126-R126-S126-T126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27" sId="2" odxf="1" dxf="1" numFmtId="34">
    <oc r="Q126">
      <v>3</v>
    </oc>
    <nc r="Q126">
      <f>SUM(R126:U126)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28" sId="2" numFmtId="34">
    <oc r="S126">
      <v>0.61267645585507502</v>
    </oc>
    <nc r="S126"/>
  </rcc>
  <rcc rId="929" sId="2" numFmtId="34">
    <oc r="S127">
      <v>0.61267645585507502</v>
    </oc>
    <nc r="S127"/>
  </rcc>
  <rcc rId="930" sId="2">
    <oc r="Q127">
      <v>3</v>
    </oc>
    <nc r="Q127">
      <f>SUM(Q126)</f>
    </nc>
  </rcc>
  <rcc rId="931" sId="2">
    <oc r="R127">
      <v>0.239696692732802</v>
    </oc>
    <nc r="R127">
      <f>SUM(R126)</f>
    </nc>
  </rcc>
  <rcc rId="932" sId="2">
    <oc r="T127">
      <v>1.7598999127708999</v>
    </oc>
    <nc r="T127">
      <f>SUM(T126)</f>
    </nc>
  </rcc>
  <rcc rId="933" sId="2">
    <oc r="U127">
      <v>0.38772693864122298</v>
    </oc>
    <nc r="U127">
      <f>SUM(U126)</f>
    </nc>
  </rcc>
  <rcc rId="934" sId="2" numFmtId="34">
    <oc r="Q128">
      <v>240.35999999999999</v>
    </oc>
    <nc r="Q128">
      <f>SUM(Q129:Q140)</f>
    </nc>
  </rcc>
  <rcc rId="935" sId="2" numFmtId="34">
    <oc r="R128">
      <v>52.26306398884676</v>
    </oc>
    <nc r="R128">
      <f>SUM(R129:R140)</f>
    </nc>
  </rcc>
  <rcc rId="936" sId="2" numFmtId="34">
    <oc r="S128">
      <v>85.942740677882981</v>
    </oc>
    <nc r="S128">
      <f>SUM(S129:S140)</f>
    </nc>
  </rcc>
  <rcc rId="937" sId="2" numFmtId="34">
    <oc r="T128">
      <v>71.212385854377274</v>
    </oc>
    <nc r="T128">
      <f>SUM(T129:T140)</f>
    </nc>
  </rcc>
  <rcc rId="938" sId="2" numFmtId="34">
    <oc r="U128">
      <v>30.941809478892967</v>
    </oc>
    <nc r="U128">
      <f>SUM(U129:U140)</f>
    </nc>
  </rcc>
  <rcc rId="939" sId="2" odxf="1" dxf="1" numFmtId="34">
    <oc r="U129">
      <v>17.063862064895293</v>
    </oc>
    <nc r="U129">
      <f>'I-ЦЗ'!V129-R129-S129-T129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0" sId="2" odxf="1" dxf="1" numFmtId="34">
    <oc r="U130">
      <v>3.3979623834499684</v>
    </oc>
    <nc r="U130">
      <f>'I-ЦЗ'!V130-R130-S130-T130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1" sId="2" odxf="1" dxf="1" numFmtId="34">
    <oc r="U131">
      <v>1.875709445200032</v>
    </oc>
    <nc r="U131">
      <f>'I-ЦЗ'!V131-R131-S131-T131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2" sId="2" odxf="1" dxf="1" numFmtId="34">
    <oc r="U132">
      <v>1.9696093623499999</v>
    </oc>
    <nc r="U132">
      <f>'I-ЦЗ'!V132-R132-S132-T132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3" sId="2" odxf="1" dxf="1" numFmtId="34">
    <oc r="U133">
      <v>0.9353191701500001</v>
    </oc>
    <nc r="U133">
      <f>'I-ЦЗ'!V133-R133-S133-T133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4" sId="2" odxf="1" dxf="1" numFmtId="34">
    <oc r="U134">
      <v>1.1632227602000018</v>
    </oc>
    <nc r="U134">
      <f>'I-ЦЗ'!V134-R134-S134-T134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5" sId="2" odxf="1" dxf="1" numFmtId="34">
    <oc r="U135">
      <v>1.9401661336006999</v>
    </oc>
    <nc r="U135">
      <f>'I-ЦЗ'!V135-R135-S135-T135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6" sId="2" odxf="1" dxf="1" numFmtId="34">
    <oc r="U136">
      <v>0.51919163180939509</v>
    </oc>
    <nc r="U136">
      <f>'I-ЦЗ'!V136-R136-S136-T136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7" sId="2" odxf="1" dxf="1" numFmtId="34">
    <oc r="U137">
      <v>0.51919163180939509</v>
    </oc>
    <nc r="U137">
      <f>'I-ЦЗ'!V137-R137-S137-T137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8" sId="2" odxf="1" dxf="1" numFmtId="34">
    <oc r="U138">
      <v>0.51919163180939509</v>
    </oc>
    <nc r="U138">
      <f>'I-ЦЗ'!V138-R138-S138-T138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49" sId="2" odxf="1" dxf="1" numFmtId="34">
    <oc r="U139">
      <v>0.51919163180939509</v>
    </oc>
    <nc r="U139">
      <f>'I-ЦЗ'!V139-R139-S139-T139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950" sId="2" numFmtId="34">
    <oc r="U140">
      <v>0.51919163180939509</v>
    </oc>
    <nc r="U140">
      <f>'I-ЦЗ'!V140-R140-S140-T140</f>
    </nc>
  </rcc>
  <rcc rId="951" sId="2" numFmtId="34">
    <oc r="Q129">
      <v>86.74</v>
    </oc>
    <nc r="Q129">
      <f>SUM(R129:U129)</f>
    </nc>
  </rcc>
  <rcc rId="952" sId="2" odxf="1" dxf="1" numFmtId="34">
    <oc r="Q130">
      <v>40</v>
    </oc>
    <nc r="Q130">
      <f>SUM(R130:U130)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53" sId="2" odxf="1" dxf="1" numFmtId="34">
    <oc r="Q131">
      <v>22.1</v>
    </oc>
    <nc r="Q131">
      <f>SUM(R131:U131)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54" sId="2" odxf="1" dxf="1" numFmtId="34">
    <oc r="Q132">
      <v>23.15</v>
    </oc>
    <nc r="Q132">
      <f>SUM(R132:U132)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55" sId="2" odxf="1" dxf="1" numFmtId="34">
    <oc r="Q133">
      <v>10.98</v>
    </oc>
    <nc r="Q133">
      <f>SUM(R133:U133)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56" sId="2" odxf="1" dxf="1" numFmtId="34">
    <oc r="Q134">
      <v>13.640000000000002</v>
    </oc>
    <nc r="Q134">
      <f>SUM(R134:U134)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57" sId="2" odxf="1" dxf="1" numFmtId="34">
    <oc r="Q135">
      <v>18.75</v>
    </oc>
    <nc r="Q135">
      <f>SUM(R135:U135)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58" sId="2" odxf="1" dxf="1" numFmtId="34">
    <oc r="Q136">
      <v>5</v>
    </oc>
    <nc r="Q136">
      <f>SUM(R136:U136)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59" sId="2" odxf="1" dxf="1" numFmtId="34">
    <oc r="Q137">
      <v>5</v>
    </oc>
    <nc r="Q137">
      <f>SUM(R137:U137)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60" sId="2" odxf="1" dxf="1" numFmtId="34">
    <oc r="Q138">
      <v>5</v>
    </oc>
    <nc r="Q138">
      <f>SUM(R138:U138)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61" sId="2" odxf="1" dxf="1" numFmtId="34">
    <oc r="Q139">
      <v>5</v>
    </oc>
    <nc r="Q139">
      <f>SUM(R139:U139)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62" sId="2" odxf="1" dxf="1" numFmtId="34">
    <oc r="Q140">
      <v>5</v>
    </oc>
    <nc r="Q140">
      <f>SUM(R140:U140)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963" sId="2" numFmtId="34">
    <oc r="R132">
      <v>3.7036748656</v>
    </oc>
    <nc r="R132"/>
  </rcc>
  <rcc rId="964" sId="2" numFmtId="34">
    <oc r="S132">
      <v>10.532325399049999</v>
    </oc>
    <nc r="S132"/>
  </rcc>
  <rcc rId="965" sId="2" numFmtId="34">
    <oc r="T132">
      <v>6.9443903730000001</v>
    </oc>
    <nc r="T132"/>
  </rcc>
  <rcc rId="966" sId="2" numFmtId="34">
    <oc r="R133">
      <v>1.75644692106667</v>
    </oc>
    <nc r="R133"/>
  </rcc>
  <rcc rId="967" sId="2" numFmtId="34">
    <oc r="S133">
      <v>4.9948959317833301</v>
    </oc>
    <nc r="S133"/>
  </rcc>
  <rcc rId="968" sId="2" numFmtId="34">
    <oc r="T133">
      <v>3.2933379769999997</v>
    </oc>
    <nc r="T133"/>
  </rcc>
  <rcc rId="969" sId="2" numFmtId="34">
    <oc r="R134">
      <v>2.1817315391999998</v>
    </oc>
    <nc r="R134"/>
  </rcc>
  <rcc rId="970" sId="2" numFmtId="34">
    <oc r="S134">
      <v>6.2042990645999998</v>
    </oc>
    <nc r="S134"/>
  </rcc>
  <rcc rId="971" sId="2" numFmtId="34">
    <oc r="T134">
      <v>4.0907466359999995</v>
    </oc>
    <nc r="T134"/>
  </rcc>
  <rcc rId="972" sId="2" numFmtId="34">
    <oc r="R136">
      <v>0.97335235060248604</v>
    </oc>
    <nc r="R136"/>
  </rcc>
  <rcc rId="973" sId="2" numFmtId="34">
    <oc r="S136">
      <v>2.57843269845687</v>
    </oc>
    <nc r="S136"/>
  </rcc>
  <rcc rId="974" sId="2" numFmtId="34">
    <oc r="T136">
      <v>0.92902331913124903</v>
    </oc>
    <nc r="T136"/>
  </rcc>
  <rcc rId="975" sId="2" numFmtId="34">
    <oc r="R137">
      <v>0.97335235060248604</v>
    </oc>
    <nc r="R137"/>
  </rcc>
  <rcc rId="976" sId="2" numFmtId="34">
    <oc r="S137">
      <v>2.57843269845687</v>
    </oc>
    <nc r="S137"/>
  </rcc>
  <rcc rId="977" sId="2" numFmtId="34">
    <oc r="T137">
      <v>0.92902331913124903</v>
    </oc>
    <nc r="T137"/>
  </rcc>
  <rcc rId="978" sId="2" numFmtId="34">
    <oc r="R138">
      <v>0.97335235060248604</v>
    </oc>
    <nc r="R138"/>
  </rcc>
  <rcc rId="979" sId="2" numFmtId="34">
    <oc r="S138">
      <v>2.57843269845687</v>
    </oc>
    <nc r="S138"/>
  </rcc>
  <rcc rId="980" sId="2" numFmtId="34">
    <oc r="T138">
      <v>0.92902331913124903</v>
    </oc>
    <nc r="T138"/>
  </rcc>
  <rcc rId="981" sId="2" numFmtId="34">
    <oc r="R139">
      <v>0.97335235060248604</v>
    </oc>
    <nc r="R139"/>
  </rcc>
  <rcc rId="982" sId="2" numFmtId="34">
    <oc r="S139">
      <v>2.57843269845687</v>
    </oc>
    <nc r="S139"/>
  </rcc>
  <rcc rId="983" sId="2" numFmtId="34">
    <oc r="T139">
      <v>0.92902331913124903</v>
    </oc>
    <nc r="T139"/>
  </rcc>
  <rcc rId="984" sId="2" numFmtId="34">
    <oc r="R140">
      <v>0.97335235060248604</v>
    </oc>
    <nc r="R140"/>
  </rcc>
  <rcc rId="985" sId="2" numFmtId="34">
    <oc r="S140">
      <v>2.57843269845687</v>
    </oc>
    <nc r="S140"/>
  </rcc>
  <rcc rId="986" sId="2" numFmtId="34">
    <oc r="T140">
      <v>0.92902331913124903</v>
    </oc>
    <nc r="T140"/>
  </rcc>
  <rcc rId="987" sId="2" numFmtId="34">
    <oc r="S130">
      <v>18.2010132410167</v>
    </oc>
    <nc r="S130"/>
  </rcc>
  <rcc rId="988" sId="2">
    <oc r="S131">
      <v>10.0568876529333</v>
    </oc>
    <nc r="S131">
      <f>10.0568876529333*0.8</f>
    </nc>
  </rcc>
  <rcc rId="989" sId="2" numFmtId="34">
    <oc r="Q141">
      <v>1053.12961255</v>
    </oc>
    <nc r="Q141">
      <f>SUM(Q142:Q147)</f>
    </nc>
  </rcc>
  <rcc rId="990" sId="2" numFmtId="34">
    <oc r="R141">
      <v>0</v>
    </oc>
    <nc r="R141">
      <f>SUM(R142:R147)</f>
    </nc>
  </rcc>
  <rcc rId="991" sId="2" numFmtId="34">
    <oc r="S141">
      <v>0</v>
    </oc>
    <nc r="S141">
      <f>SUM(S142:S147)</f>
    </nc>
  </rcc>
  <rcc rId="992" sId="2" numFmtId="34">
    <oc r="T141">
      <v>0</v>
    </oc>
    <nc r="T141">
      <f>SUM(T142:T147)</f>
    </nc>
  </rcc>
  <rcc rId="993" sId="2" numFmtId="34">
    <oc r="U141">
      <v>1053.12961255</v>
    </oc>
    <nc r="U141">
      <f>SUM(U142:U147)</f>
    </nc>
  </rcc>
  <rcc rId="994" sId="2" odxf="1" dxf="1" numFmtId="34">
    <oc r="U142">
      <v>36.866768559999997</v>
    </oc>
    <nc r="U142">
      <f>'I-ЦЗ'!V142-R142-S142-T142</f>
    </nc>
    <odxf>
      <numFmt numFmtId="2" formatCode="0.00"/>
    </odxf>
    <ndxf>
      <numFmt numFmtId="35" formatCode="_-* #,##0.00_р_._-;\-* #,##0.00_р_._-;_-* &quot;-&quot;??_р_._-;_-@_-"/>
    </ndxf>
  </rcc>
  <rcc rId="995" sId="2" odxf="1" dxf="1" numFmtId="34">
    <oc r="U143">
      <v>74.952519999999993</v>
    </oc>
    <nc r="U143">
      <f>'I-ЦЗ'!V143-R143-S143-T143</f>
    </nc>
    <odxf>
      <numFmt numFmtId="2" formatCode="0.00"/>
    </odxf>
    <ndxf>
      <numFmt numFmtId="35" formatCode="_-* #,##0.00_р_._-;\-* #,##0.00_р_._-;_-* &quot;-&quot;??_р_._-;_-@_-"/>
    </ndxf>
  </rcc>
  <rcc rId="996" sId="2" odxf="1" dxf="1" numFmtId="34">
    <oc r="U144">
      <v>54.040587999999985</v>
    </oc>
    <nc r="U144">
      <f>'I-ЦЗ'!V144-R144-S144-T144</f>
    </nc>
    <odxf>
      <numFmt numFmtId="2" formatCode="0.00"/>
    </odxf>
    <ndxf>
      <numFmt numFmtId="35" formatCode="_-* #,##0.00_р_._-;\-* #,##0.00_р_._-;_-* &quot;-&quot;??_р_._-;_-@_-"/>
    </ndxf>
  </rcc>
  <rcc rId="997" sId="2" odxf="1" dxf="1" numFmtId="34">
    <oc r="U145">
      <v>150</v>
    </oc>
    <nc r="U145">
      <f>'I-ЦЗ'!V145-R145-S145-T145</f>
    </nc>
    <odxf>
      <numFmt numFmtId="2" formatCode="0.00"/>
    </odxf>
    <ndxf>
      <numFmt numFmtId="35" formatCode="_-* #,##0.00_р_._-;\-* #,##0.00_р_._-;_-* &quot;-&quot;??_р_._-;_-@_-"/>
    </ndxf>
  </rcc>
  <rcc rId="998" sId="2" odxf="1" dxf="1" numFmtId="34">
    <oc r="U146">
      <v>677.05131019999999</v>
    </oc>
    <nc r="U146">
      <f>'I-ЦЗ'!V146-R146-S146-T146</f>
    </nc>
    <odxf>
      <numFmt numFmtId="2" formatCode="0.00"/>
    </odxf>
    <ndxf>
      <numFmt numFmtId="35" formatCode="_-* #,##0.00_р_._-;\-* #,##0.00_р_._-;_-* &quot;-&quot;??_р_._-;_-@_-"/>
    </ndxf>
  </rcc>
  <rcc rId="999" sId="2" odxf="1" dxf="1" numFmtId="34">
    <oc r="U147">
      <v>60.218425789999998</v>
    </oc>
    <nc r="U147">
      <f>'I-ЦЗ'!V147-R147-S147-T147</f>
    </nc>
    <odxf>
      <numFmt numFmtId="2" formatCode="0.00"/>
    </odxf>
    <ndxf>
      <numFmt numFmtId="35" formatCode="_-* #,##0.00_р_._-;\-* #,##0.00_р_._-;_-* &quot;-&quot;??_р_._-;_-@_-"/>
    </ndxf>
  </rcc>
  <rcc rId="1000" sId="2" odxf="1" dxf="1" numFmtId="34">
    <oc r="Q142">
      <v>36.866768559999997</v>
    </oc>
    <nc r="Q142">
      <f>SUM(R142:U142)</f>
    </nc>
    <odxf>
      <numFmt numFmtId="2" formatCode="0.00"/>
      <fill>
        <patternFill patternType="solid">
          <bgColor theme="0"/>
        </patternFill>
      </fill>
    </odxf>
    <ndxf>
      <numFmt numFmtId="35" formatCode="_-* #,##0.00_р_._-;\-* #,##0.00_р_._-;_-* &quot;-&quot;??_р_._-;_-@_-"/>
      <fill>
        <patternFill patternType="none">
          <bgColor indexed="65"/>
        </patternFill>
      </fill>
    </ndxf>
  </rcc>
  <rcc rId="1001" sId="2" odxf="1" dxf="1" numFmtId="34">
    <oc r="Q143">
      <v>74.952519999999993</v>
    </oc>
    <nc r="Q143">
      <f>SUM(R143:U143)</f>
    </nc>
    <odxf>
      <numFmt numFmtId="4" formatCode="#,##0.00"/>
      <fill>
        <patternFill patternType="solid">
          <bgColor theme="0"/>
        </patternFill>
      </fill>
    </odxf>
    <ndxf>
      <numFmt numFmtId="35" formatCode="_-* #,##0.00_р_._-;\-* #,##0.00_р_._-;_-* &quot;-&quot;??_р_._-;_-@_-"/>
      <fill>
        <patternFill patternType="none">
          <bgColor indexed="65"/>
        </patternFill>
      </fill>
    </ndxf>
  </rcc>
  <rcc rId="1002" sId="2" odxf="1" dxf="1" numFmtId="34">
    <oc r="Q144">
      <v>54.040587999999985</v>
    </oc>
    <nc r="Q144">
      <f>SUM(R144:U144)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003" sId="2" odxf="1" dxf="1" numFmtId="34">
    <oc r="Q145">
      <v>150</v>
    </oc>
    <nc r="Q145">
      <f>SUM(R145:U145)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004" sId="2" odxf="1" dxf="1" numFmtId="34">
    <oc r="Q146">
      <v>677.05131019999999</v>
    </oc>
    <nc r="Q146">
      <f>SUM(R146:U146)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005" sId="2" odxf="1" dxf="1" numFmtId="34">
    <oc r="Q147">
      <v>60.218425789999998</v>
    </oc>
    <nc r="Q147">
      <f>SUM(R147:U147)</f>
    </nc>
    <odxf>
      <fill>
        <patternFill patternType="solid">
          <bgColor theme="0"/>
        </patternFill>
      </fill>
      <border outline="0">
        <bottom style="medium">
          <color indexed="64"/>
        </bottom>
      </border>
    </odxf>
    <ndxf>
      <fill>
        <patternFill patternType="none">
          <bgColor indexed="65"/>
        </patternFill>
      </fill>
      <border outline="0">
        <bottom style="thin">
          <color indexed="64"/>
        </bottom>
      </border>
    </ndxf>
  </rcc>
  <rcc rId="1006" sId="2" numFmtId="34">
    <oc r="Q36">
      <v>8062.5078669899985</v>
    </oc>
    <nc r="Q36">
      <f>Q41+Q54+Q63+Q85+Q93+Q98+Q105+Q121+Q124+Q127+Q128+Q141</f>
    </nc>
  </rcc>
  <rcc rId="1007" sId="2" numFmtId="34">
    <oc r="R36">
      <v>517.89291594187887</v>
    </oc>
    <nc r="R36">
      <f>R41+R54+R63+R85+R93+R98+R105+R121+R124+R127+R128+R141</f>
    </nc>
  </rcc>
  <rcc rId="1008" sId="2" numFmtId="34">
    <oc r="S36">
      <v>5159.0057244727996</v>
    </oc>
    <nc r="S36">
      <f>S41+S54+S63+S85+S93+S98+S105+S121+S124+S127+S128+S141</f>
    </nc>
  </rcc>
  <rcc rId="1009" sId="2" numFmtId="34">
    <oc r="T36">
      <v>586.80917973120484</v>
    </oc>
    <nc r="T36">
      <f>T41+T54+T63+T85+T93+T98+T105+T121+T124+T127+T128+T141</f>
    </nc>
  </rcc>
  <rcc rId="1010" sId="2" numFmtId="34">
    <oc r="U36">
      <v>1798.8000468441153</v>
    </oc>
    <nc r="U36">
      <f>U41+U54+U63+U85+U93+U98+U105+U121+U124+U127+U128+U141</f>
    </nc>
  </rcc>
  <rcc rId="1011" sId="2" numFmtId="34">
    <oc r="Q35">
      <v>8062.5078669899976</v>
    </oc>
    <nc r="Q35">
      <f>Q36</f>
    </nc>
  </rcc>
  <rcc rId="1012" sId="2" numFmtId="34">
    <oc r="R35">
      <v>517.89291594187887</v>
    </oc>
    <nc r="R35">
      <f>R36</f>
    </nc>
  </rcc>
  <rcc rId="1013" sId="2" numFmtId="34">
    <oc r="S35">
      <v>5159.0057244727996</v>
    </oc>
    <nc r="S35">
      <f>S36</f>
    </nc>
  </rcc>
  <rcc rId="1014" sId="2" numFmtId="34">
    <oc r="T35">
      <v>586.80917973120484</v>
    </oc>
    <nc r="T35">
      <f>T36</f>
    </nc>
  </rcc>
  <rcc rId="1015" sId="2" numFmtId="34">
    <oc r="U35">
      <v>1798.8000468441153</v>
    </oc>
    <nc r="U35">
      <f>U36</f>
    </nc>
  </rcc>
  <rcc rId="1016" sId="2" numFmtId="34">
    <oc r="Q10">
      <v>747.26213301000018</v>
    </oc>
    <nc r="Q10">
      <f>Q15+Q22+Q25+Q29</f>
    </nc>
  </rcc>
  <rcc rId="1017" sId="2" numFmtId="34">
    <oc r="R10">
      <v>79.56047787379616</v>
    </oc>
    <nc r="R10">
      <f>R15+R22+R25+R29</f>
    </nc>
  </rcc>
  <rcc rId="1018" sId="2" numFmtId="34">
    <oc r="S10">
      <v>312.68880955623382</v>
    </oc>
    <nc r="S10">
      <f>S15+S22+S25+S29</f>
    </nc>
  </rcc>
  <rcc rId="1019" sId="2" numFmtId="34">
    <oc r="T10">
      <v>253.4007496267557</v>
    </oc>
    <nc r="T10">
      <f>T15+T22+T25+T29</f>
    </nc>
  </rcc>
  <rcc rId="1020" sId="2" numFmtId="34">
    <oc r="U10">
      <v>101.61209595321438</v>
    </oc>
    <nc r="U10">
      <f>U15+U22+U25+U29</f>
    </nc>
  </rcc>
  <rfmt sheetId="2" sqref="Q10:U10">
    <dxf>
      <fill>
        <patternFill patternType="none">
          <bgColor auto="1"/>
        </patternFill>
      </fill>
    </dxf>
  </rfmt>
  <rcc rId="1021" sId="2" numFmtId="34">
    <oc r="Q9">
      <v>1136.0921330100002</v>
    </oc>
    <nc r="Q9">
      <f>Q10+Q30+Q31+Q34</f>
    </nc>
  </rcc>
  <rcc rId="1022" sId="2" numFmtId="34">
    <oc r="R9">
      <v>79.56047787379616</v>
    </oc>
    <nc r="R9">
      <f>R10+R30+R31+R34</f>
    </nc>
  </rcc>
  <rcc rId="1023" sId="2" numFmtId="34">
    <oc r="S9">
      <v>312.68880955623382</v>
    </oc>
    <nc r="S9">
      <f>S10+S30+S31+S34</f>
    </nc>
  </rcc>
  <rcc rId="1024" sId="2" numFmtId="34">
    <oc r="T9">
      <v>253.4007496267557</v>
    </oc>
    <nc r="T9">
      <f>T10+T30+T31+T34</f>
    </nc>
  </rcc>
  <rcc rId="1025" sId="2" numFmtId="34">
    <oc r="U9">
      <v>101.61209595321438</v>
    </oc>
    <nc r="U9">
      <f>U10+U30+U31+U34</f>
    </nc>
  </rcc>
  <rfmt sheetId="2" sqref="Q9:U9">
    <dxf>
      <fill>
        <patternFill patternType="none">
          <bgColor auto="1"/>
        </patternFill>
      </fill>
    </dxf>
  </rfmt>
  <rcc rId="1026" sId="2" numFmtId="34">
    <oc r="Q8">
      <v>9198.5999999999985</v>
    </oc>
    <nc r="Q8">
      <f>Q9+Q35</f>
    </nc>
  </rcc>
  <rcc rId="1027" sId="2" numFmtId="34">
    <oc r="R8">
      <v>597.45339381567499</v>
    </oc>
    <nc r="R8">
      <f>R9+R35</f>
    </nc>
  </rcc>
  <rcc rId="1028" sId="2" numFmtId="34">
    <oc r="S8">
      <v>5471.6945340290331</v>
    </oc>
    <nc r="S8">
      <f>S9+S35</f>
    </nc>
  </rcc>
  <rcc rId="1029" sId="2" numFmtId="34">
    <oc r="T8">
      <v>840.2099293579605</v>
    </oc>
    <nc r="T8">
      <f>T9+T35</f>
    </nc>
  </rcc>
  <rcc rId="1030" sId="2" numFmtId="34">
    <oc r="U8">
      <v>1900.4121427973296</v>
    </oc>
    <nc r="U8">
      <f>U9+U35</f>
    </nc>
  </rcc>
  <rfmt sheetId="2" sqref="Q8:U8">
    <dxf>
      <fill>
        <patternFill patternType="none">
          <bgColor auto="1"/>
        </patternFill>
      </fill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1" sId="1" numFmtId="34">
    <oc r="V4">
      <v>499.99999999999955</v>
    </oc>
    <nc r="V4"/>
  </rcc>
  <rcc rId="3952" sId="1" numFmtId="34">
    <oc r="W4">
      <v>119.99999999999955</v>
    </oc>
    <nc r="W4"/>
  </rcc>
  <rcc rId="3953" sId="1" numFmtId="34">
    <oc r="X4">
      <v>47.100000000000136</v>
    </oc>
    <nc r="X4"/>
  </rcc>
  <rcc rId="3954" sId="1" numFmtId="34">
    <oc r="Y4">
      <v>55</v>
    </oc>
    <nc r="Y4"/>
  </rcc>
  <rcc rId="3955" sId="1" numFmtId="34">
    <oc r="Z4">
      <v>121.99999999999977</v>
    </oc>
    <nc r="Z4"/>
  </rcc>
  <rcc rId="3956" sId="1" numFmtId="34">
    <oc r="AA4">
      <v>844.09999999999854</v>
    </oc>
    <nc r="AA4"/>
  </rcc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'I-ЦЗ'!$I:$I,'I-ЦЗ'!$AB:$AG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1" sId="2">
    <oc r="G12" t="inlineStr">
      <is>
        <t>1980-
1998</t>
      </is>
    </oc>
    <nc r="G12"/>
  </rcc>
  <rcc rId="1032" sId="2">
    <oc r="H12">
      <v>20</v>
    </oc>
    <nc r="H12"/>
  </rcc>
  <rcc rId="1033" sId="2">
    <oc r="I12" t="inlineStr">
      <is>
        <t>ТМ</t>
      </is>
    </oc>
    <nc r="I12"/>
  </rcc>
  <rcc rId="1034" sId="2" numFmtId="34">
    <oc r="J12">
      <v>6.86</v>
    </oc>
    <nc r="J12"/>
  </rcc>
  <rcc rId="1035" sId="2">
    <oc r="K12" t="inlineStr">
      <is>
        <t>1980-
1998</t>
      </is>
    </oc>
    <nc r="K12"/>
  </rcc>
  <rcc rId="1036" sId="2">
    <oc r="L12">
      <v>15</v>
    </oc>
    <nc r="L12"/>
  </rcc>
  <rcc rId="1037" sId="2">
    <oc r="M12" t="inlineStr">
      <is>
        <t>ж/б</t>
      </is>
    </oc>
    <nc r="M12"/>
  </rcc>
  <rcc rId="1038" sId="2">
    <oc r="N12" t="inlineStr">
      <is>
        <t>СИП</t>
      </is>
    </oc>
    <nc r="N12"/>
  </rcc>
  <rcc rId="1039" sId="2" numFmtId="34">
    <oc r="O12">
      <v>9.11</v>
    </oc>
    <nc r="O12"/>
  </rcc>
  <rcc rId="1040" sId="2">
    <oc r="G13">
      <v>2010</v>
    </oc>
    <nc r="G13"/>
  </rcc>
  <rcc rId="1041" sId="2">
    <oc r="H13">
      <v>20</v>
    </oc>
    <nc r="H13"/>
  </rcc>
  <rcc rId="1042" sId="2">
    <oc r="I13" t="inlineStr">
      <is>
        <t>ТМ</t>
      </is>
    </oc>
    <nc r="I13"/>
  </rcc>
  <rcc rId="1043" sId="2" numFmtId="34">
    <oc r="J13">
      <v>0.8</v>
    </oc>
    <nc r="J13"/>
  </rcc>
  <rcc rId="1044" sId="2">
    <oc r="K13">
      <v>1989</v>
    </oc>
    <nc r="K13"/>
  </rcc>
  <rcc rId="1045" sId="2">
    <oc r="L13">
      <v>15</v>
    </oc>
    <nc r="L13"/>
  </rcc>
  <rcc rId="1046" sId="2">
    <oc r="M13" t="inlineStr">
      <is>
        <t>ж/б</t>
      </is>
    </oc>
    <nc r="M13"/>
  </rcc>
  <rcc rId="1047" sId="2">
    <oc r="N13" t="inlineStr">
      <is>
        <t>АС-35,
АС-50</t>
      </is>
    </oc>
    <nc r="N13"/>
  </rcc>
  <rcc rId="1048" sId="2" numFmtId="34">
    <oc r="O13">
      <v>11.017333333333333</v>
    </oc>
    <nc r="O13"/>
  </rcc>
  <rcc rId="1049" sId="2">
    <oc r="G14" t="inlineStr">
      <is>
        <t>2008-
2011</t>
      </is>
    </oc>
    <nc r="G14"/>
  </rcc>
  <rcc rId="1050" sId="2">
    <oc r="H14">
      <v>20</v>
    </oc>
    <nc r="H14"/>
  </rcc>
  <rcc rId="1051" sId="2">
    <oc r="I14" t="inlineStr">
      <is>
        <t>ТМ</t>
      </is>
    </oc>
    <nc r="I14"/>
  </rcc>
  <rcc rId="1052" sId="2" numFmtId="34">
    <oc r="J14">
      <v>0.8</v>
    </oc>
    <nc r="J14"/>
  </rcc>
  <rcc rId="1053" sId="2">
    <oc r="K14" t="inlineStr">
      <is>
        <t>2008-
2011</t>
      </is>
    </oc>
    <nc r="K14"/>
  </rcc>
  <rcc rId="1054" sId="2">
    <oc r="L14">
      <v>15</v>
    </oc>
    <nc r="L14"/>
  </rcc>
  <rcc rId="1055" sId="2">
    <oc r="M14" t="inlineStr">
      <is>
        <t>ж/б</t>
      </is>
    </oc>
    <nc r="M14"/>
  </rcc>
  <rcc rId="1056" sId="2">
    <oc r="N14" t="inlineStr">
      <is>
        <t>АС-70,
СИП</t>
      </is>
    </oc>
    <nc r="N14"/>
  </rcc>
  <rcc rId="1057" sId="2" numFmtId="34">
    <oc r="O14">
      <v>6.0173333333333332</v>
    </oc>
    <nc r="O14"/>
  </rcc>
  <rcc rId="1058" sId="2" numFmtId="4">
    <oc r="Z12">
      <v>2016</v>
    </oc>
    <nc r="Z12"/>
  </rcc>
  <rcc rId="1059" sId="2">
    <oc r="AA12">
      <v>20</v>
    </oc>
    <nc r="AA12"/>
  </rcc>
  <rcc rId="1060" sId="2">
    <oc r="AB12" t="inlineStr">
      <is>
        <t>ТМГ</t>
      </is>
    </oc>
    <nc r="AB12"/>
  </rcc>
  <rcc rId="1061" sId="2" numFmtId="34">
    <oc r="AC12">
      <v>6.86</v>
    </oc>
    <nc r="AC12"/>
  </rcc>
  <rcc rId="1062" sId="2" numFmtId="4">
    <oc r="AD12">
      <v>2016</v>
    </oc>
    <nc r="AD12"/>
  </rcc>
  <rcc rId="1063" sId="2">
    <oc r="AE12">
      <v>15</v>
    </oc>
    <nc r="AE12"/>
  </rcc>
  <rcc rId="1064" sId="2">
    <oc r="AF12" t="inlineStr">
      <is>
        <t>ж/б</t>
      </is>
    </oc>
    <nc r="AF12"/>
  </rcc>
  <rcc rId="1065" sId="2">
    <oc r="AG12" t="inlineStr">
      <is>
        <t>АСБ, 
АПвАП,
СИП</t>
      </is>
    </oc>
    <nc r="AG12"/>
  </rcc>
  <rcc rId="1066" sId="2" numFmtId="34">
    <oc r="AH12">
      <v>9.11</v>
    </oc>
    <nc r="AH12"/>
  </rcc>
  <rcc rId="1067" sId="2" numFmtId="4">
    <oc r="Z13">
      <v>2018</v>
    </oc>
    <nc r="Z13"/>
  </rcc>
  <rcc rId="1068" sId="2">
    <oc r="AA13">
      <v>20</v>
    </oc>
    <nc r="AA13"/>
  </rcc>
  <rcc rId="1069" sId="2">
    <oc r="AB13" t="inlineStr">
      <is>
        <t>ТМГ</t>
      </is>
    </oc>
    <nc r="AB13"/>
  </rcc>
  <rcc rId="1070" sId="2" numFmtId="34">
    <oc r="AC13">
      <v>0.8</v>
    </oc>
    <nc r="AC13"/>
  </rcc>
  <rcc rId="1071" sId="2" numFmtId="4">
    <oc r="AD13">
      <v>2018</v>
    </oc>
    <nc r="AD13"/>
  </rcc>
  <rcc rId="1072" sId="2">
    <oc r="AE13">
      <v>15</v>
    </oc>
    <nc r="AE13"/>
  </rcc>
  <rcc rId="1073" sId="2">
    <oc r="AF13" t="inlineStr">
      <is>
        <t>ж/б</t>
      </is>
    </oc>
    <nc r="AF13"/>
  </rcc>
  <rcc rId="1074" sId="2">
    <oc r="AG13" t="inlineStr">
      <is>
        <t>АСБ, 
АПвАП,
СИП</t>
      </is>
    </oc>
    <nc r="AG13"/>
  </rcc>
  <rcc rId="1075" sId="2" numFmtId="34">
    <oc r="AH13">
      <v>11.017333333333333</v>
    </oc>
    <nc r="AH13"/>
  </rcc>
  <rcc rId="1076" sId="2" numFmtId="4">
    <oc r="Z14">
      <v>2018</v>
    </oc>
    <nc r="Z14"/>
  </rcc>
  <rcc rId="1077" sId="2">
    <oc r="AA14">
      <v>20</v>
    </oc>
    <nc r="AA14"/>
  </rcc>
  <rcc rId="1078" sId="2">
    <oc r="AB14" t="inlineStr">
      <is>
        <t>ТМГ</t>
      </is>
    </oc>
    <nc r="AB14"/>
  </rcc>
  <rcc rId="1079" sId="2" numFmtId="34">
    <oc r="AC14">
      <v>0.8</v>
    </oc>
    <nc r="AC14"/>
  </rcc>
  <rcc rId="1080" sId="2" numFmtId="4">
    <oc r="AD14">
      <v>2018</v>
    </oc>
    <nc r="AD14"/>
  </rcc>
  <rcc rId="1081" sId="2">
    <oc r="AE14">
      <v>15</v>
    </oc>
    <nc r="AE14"/>
  </rcc>
  <rcc rId="1082" sId="2">
    <oc r="AF14" t="inlineStr">
      <is>
        <t>ж/б</t>
      </is>
    </oc>
    <nc r="AF14"/>
  </rcc>
  <rcc rId="1083" sId="2">
    <oc r="AG14" t="inlineStr">
      <is>
        <t>АСБ, 
АПвАП,
СИП</t>
      </is>
    </oc>
    <nc r="AG14"/>
  </rcc>
  <rcc rId="1084" sId="2" numFmtId="34">
    <oc r="AH14">
      <v>6.0173333333333332</v>
    </oc>
    <nc r="AH14"/>
  </rcc>
  <rcc rId="1085" sId="2">
    <oc r="AC17">
      <v>130</v>
    </oc>
    <nc r="AC17">
      <f>'I-ЦЗ'!K17</f>
    </nc>
  </rcc>
  <rcc rId="1086" sId="2" numFmtId="34">
    <oc r="AC18">
      <v>12.6</v>
    </oc>
    <nc r="AC18">
      <f>'I-ЦЗ'!K18</f>
    </nc>
  </rcc>
  <rcc rId="1087" sId="2" numFmtId="34">
    <oc r="AC19">
      <v>0</v>
    </oc>
    <nc r="AC19">
      <f>'I-ЦЗ'!K19</f>
    </nc>
  </rcc>
  <rcc rId="1088" sId="2" numFmtId="34">
    <oc r="AC20">
      <v>0</v>
    </oc>
    <nc r="AC20">
      <f>'I-ЦЗ'!K20</f>
    </nc>
  </rcc>
  <rcc rId="1089" sId="2" numFmtId="34">
    <oc r="AC21">
      <v>2.3199999999999998</v>
    </oc>
    <nc r="AC21">
      <f>'I-ЦЗ'!K21</f>
    </nc>
  </rcc>
  <rcc rId="1090" sId="2" numFmtId="34">
    <oc r="AH17">
      <v>0</v>
    </oc>
    <nc r="AH17">
      <f>'I-ЦЗ'!J17</f>
    </nc>
  </rcc>
  <rcc rId="1091" sId="2" numFmtId="34">
    <oc r="AH18">
      <v>0</v>
    </oc>
    <nc r="AH18">
      <f>'I-ЦЗ'!J18</f>
    </nc>
  </rcc>
  <rcc rId="1092" sId="2" numFmtId="34">
    <oc r="AH19">
      <v>0</v>
    </oc>
    <nc r="AH19">
      <f>'I-ЦЗ'!J19</f>
    </nc>
  </rcc>
  <rcc rId="1093" sId="2" numFmtId="34">
    <oc r="AH20">
      <v>14.94</v>
    </oc>
    <nc r="AH20">
      <f>'I-ЦЗ'!J20</f>
    </nc>
  </rcc>
  <rcc rId="1094" sId="2" numFmtId="34">
    <oc r="AH21">
      <v>0</v>
    </oc>
    <nc r="AH21">
      <f>'I-ЦЗ'!J21</f>
    </nc>
  </rcc>
  <rcc rId="1095" sId="2" numFmtId="34">
    <oc r="AC15">
      <v>8.4600000000000009</v>
    </oc>
    <nc r="AC15">
      <f>SUM(AC12:AC14)</f>
    </nc>
  </rcc>
  <rcc rId="1096" sId="2" numFmtId="34">
    <oc r="AH15">
      <v>26.144666666666666</v>
    </oc>
    <nc r="AH15">
      <f>SUM(AH12:AH14)</f>
    </nc>
  </rcc>
  <rcc rId="1097" sId="2" numFmtId="34">
    <oc r="AC8">
      <v>416.62599999999998</v>
    </oc>
    <nc r="AC8">
      <f>AC9+AC35</f>
    </nc>
  </rcc>
  <rcc rId="1098" sId="2" numFmtId="34">
    <oc r="AC9">
      <v>160.75</v>
    </oc>
    <nc r="AC9">
      <f>AC10+AC30+AC31+AC34</f>
    </nc>
  </rcc>
  <rcc rId="1099" sId="2" odxf="1" dxf="1" numFmtId="34">
    <oc r="AC10">
      <v>160.75</v>
    </oc>
    <nc r="AC10">
      <f>AC15+AC22+AC25+AC29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00" sId="2" numFmtId="34">
    <oc r="AH8">
      <v>1823.0446666666667</v>
    </oc>
    <nc r="AH8">
      <f>AH9+AH35</f>
    </nc>
  </rcc>
  <rcc rId="1101" sId="2" numFmtId="34">
    <oc r="AH9">
      <v>61.784666666666666</v>
    </oc>
    <nc r="AH9">
      <f>AH10+AH30+AH31+AH34</f>
    </nc>
  </rcc>
  <rcc rId="1102" sId="2" odxf="1" dxf="1" numFmtId="34">
    <oc r="AH10">
      <v>61.784666666666666</v>
    </oc>
    <nc r="AH10">
      <f>AH15+AH22+AH25+AH29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103" sId="2">
    <oc r="Z17" t="inlineStr">
      <is>
        <t>2015-
2017</t>
      </is>
    </oc>
    <nc r="Z17"/>
  </rcc>
  <rcc rId="1104" sId="2">
    <oc r="AA17">
      <v>20</v>
    </oc>
    <nc r="AA17"/>
  </rcc>
  <rcc rId="1105" sId="2">
    <oc r="AB17" t="inlineStr">
      <is>
        <t>ТДТН</t>
      </is>
    </oc>
    <nc r="AB17"/>
  </rcc>
  <rcc rId="1106" sId="2" numFmtId="4">
    <oc r="Z18">
      <v>2017</v>
    </oc>
    <nc r="Z18"/>
  </rcc>
  <rcc rId="1107" sId="2">
    <oc r="AA18">
      <v>20</v>
    </oc>
    <nc r="AA18"/>
  </rcc>
  <rcc rId="1108" sId="2">
    <oc r="AB18" t="inlineStr">
      <is>
        <t>ТМГ</t>
      </is>
    </oc>
    <nc r="AB18"/>
  </rcc>
  <rcc rId="1109" sId="2" numFmtId="4">
    <oc r="Z21">
      <v>2014</v>
    </oc>
    <nc r="Z21"/>
  </rcc>
  <rcc rId="1110" sId="2">
    <oc r="AA21">
      <v>20</v>
    </oc>
    <nc r="AA21"/>
  </rcc>
  <rcc rId="1111" sId="2">
    <oc r="AB21" t="inlineStr">
      <is>
        <t>ТМГ</t>
      </is>
    </oc>
    <nc r="AB21"/>
  </rcc>
  <rcc rId="1112" sId="2" numFmtId="4">
    <oc r="AD20">
      <v>2014</v>
    </oc>
    <nc r="AD20"/>
  </rcc>
  <rcc rId="1113" sId="2">
    <oc r="AE20">
      <v>15</v>
    </oc>
    <nc r="AE20"/>
  </rcc>
  <rcc rId="1114" sId="2">
    <oc r="AF20" t="inlineStr">
      <is>
        <t>ж/б</t>
      </is>
    </oc>
    <nc r="AF20"/>
  </rcc>
  <rcc rId="1115" sId="2">
    <oc r="AG20" t="inlineStr">
      <is>
        <t>СИП 3</t>
      </is>
    </oc>
    <nc r="AG20"/>
  </rcc>
  <rcc rId="1116" sId="2" numFmtId="34">
    <oc r="AC28">
      <v>7.37</v>
    </oc>
    <nc r="AC28">
      <f>'I-ЦЗ'!K28</f>
    </nc>
  </rcc>
  <rcc rId="1117" sId="2" numFmtId="4">
    <oc r="Z28" t="inlineStr">
      <is>
        <t>2013-
2017</t>
      </is>
    </oc>
    <nc r="Z28">
      <v>2013</v>
    </nc>
  </rcc>
  <rcc rId="1118" sId="2" numFmtId="4">
    <oc r="AD28" t="inlineStr">
      <is>
        <t>2013-
2017</t>
      </is>
    </oc>
    <nc r="AD28">
      <v>2013</v>
    </nc>
  </rcc>
  <rcc rId="1119" sId="2" numFmtId="34">
    <oc r="AC22">
      <v>144.91999999999999</v>
    </oc>
    <nc r="AC22">
      <f>SUM(AC17:AC21)</f>
    </nc>
  </rcc>
  <rcc rId="1120" sId="2" numFmtId="34">
    <oc r="AH22">
      <v>14.94</v>
    </oc>
    <nc r="AH22">
      <f>SUM(AH17:AH21)</f>
    </nc>
  </rcc>
  <rcc rId="1121" sId="2" numFmtId="34">
    <oc r="AC25">
      <v>0</v>
    </oc>
    <nc r="AC25">
      <f>SUM(AC24)</f>
    </nc>
  </rcc>
  <rcc rId="1122" sId="2" numFmtId="34">
    <oc r="AH25">
      <v>0</v>
    </oc>
    <nc r="AH25">
      <f>SUM(AH24)</f>
    </nc>
  </rcc>
  <rcc rId="1123" sId="2" numFmtId="34">
    <oc r="AC29">
      <v>7.37</v>
    </oc>
    <nc r="AC29">
      <f>SUM(AC27:AC28)</f>
    </nc>
  </rcc>
  <rcc rId="1124" sId="2" numFmtId="34">
    <oc r="AH29">
      <v>20.700000000000003</v>
    </oc>
    <nc r="AH29">
      <f>SUM(AH27:AH28)</f>
    </nc>
  </rcc>
  <rcc rId="1125" sId="2" odxf="1" dxf="1">
    <nc r="AC31">
      <f>SUM(AC32:AC33)</f>
    </nc>
    <odxf>
      <font>
        <b val="0"/>
        <sz val="10"/>
        <color auto="1"/>
        <name val="Times New Roman"/>
        <scheme val="none"/>
      </font>
    </odxf>
    <ndxf>
      <font>
        <b/>
        <sz val="10"/>
        <color auto="1"/>
        <name val="Times New Roman"/>
        <scheme val="none"/>
      </font>
    </ndxf>
  </rcc>
  <rcc rId="1126" sId="2" odxf="1" dxf="1">
    <nc r="AH31">
      <f>SUM(AH32:AH33)</f>
    </nc>
    <odxf>
      <font>
        <b val="0"/>
        <sz val="10"/>
        <color auto="1"/>
        <name val="Times New Roman"/>
        <scheme val="none"/>
      </font>
      <numFmt numFmtId="4" formatCode="#,##0.00"/>
    </odxf>
    <ndxf>
      <font>
        <b/>
        <sz val="10"/>
        <color auto="1"/>
        <name val="Times New Roman"/>
        <scheme val="none"/>
      </font>
      <numFmt numFmtId="35" formatCode="_-* #,##0.00_р_._-;\-* #,##0.00_р_._-;_-* &quot;-&quot;??_р_._-;_-@_-"/>
    </ndxf>
  </rcc>
  <rcc rId="1127" sId="2" numFmtId="34">
    <oc r="AC35">
      <v>255.876</v>
    </oc>
    <nc r="AC35">
      <f>AC36</f>
    </nc>
  </rcc>
  <rcc rId="1128" sId="2" numFmtId="34">
    <oc r="AC36">
      <v>255.876</v>
    </oc>
    <nc r="AC36">
      <f>AC41+AC54+AC63+AC85+AC93+AC98+AC105+AC121+AC124+AC127+AC128+AC141</f>
    </nc>
  </rcc>
  <rcc rId="1129" sId="2" numFmtId="34">
    <oc r="AH35">
      <v>1761.26</v>
    </oc>
    <nc r="AH35">
      <f>AH36</f>
    </nc>
  </rcc>
  <rcc rId="1130" sId="2" numFmtId="34">
    <oc r="AH36">
      <v>1761.26</v>
    </oc>
    <nc r="AH36">
      <f>AH41+AH54+AH63+AH85+AH93+AH98+AH105+AH121+AH124+AH127+AH128+AH141</f>
    </nc>
  </rcc>
  <rcc rId="1131" sId="2" numFmtId="4">
    <oc r="Z38">
      <v>2017</v>
    </oc>
    <nc r="Z38"/>
  </rcc>
  <rcc rId="1132" sId="2">
    <oc r="AA38">
      <v>20</v>
    </oc>
    <nc r="AA38"/>
  </rcc>
  <rcc rId="1133" sId="2">
    <oc r="AB38" t="inlineStr">
      <is>
        <t>ТМГ</t>
      </is>
    </oc>
    <nc r="AB38"/>
  </rcc>
  <rcc rId="1134" sId="2" numFmtId="34">
    <oc r="AC38">
      <v>2.64</v>
    </oc>
    <nc r="AC38"/>
  </rcc>
  <rcc rId="1135" sId="2" numFmtId="4">
    <oc r="AD38">
      <v>2017</v>
    </oc>
    <nc r="AD38"/>
  </rcc>
  <rcc rId="1136" sId="2">
    <oc r="AE38">
      <v>15</v>
    </oc>
    <nc r="AE38"/>
  </rcc>
  <rcc rId="1137" sId="2">
    <oc r="AF38" t="inlineStr">
      <is>
        <t>ж/б</t>
      </is>
    </oc>
    <nc r="AF38"/>
  </rcc>
  <rcc rId="1138" sId="2">
    <oc r="AG38" t="inlineStr">
      <is>
        <t>АСБ, 
АПвАП,
СИП</t>
      </is>
    </oc>
    <nc r="AG38"/>
  </rcc>
  <rcc rId="1139" sId="2" numFmtId="34">
    <oc r="AH38">
      <v>2</v>
    </oc>
    <nc r="AH38"/>
  </rcc>
  <rcc rId="1140" sId="2" numFmtId="4">
    <oc r="Z39">
      <v>2017</v>
    </oc>
    <nc r="Z39"/>
  </rcc>
  <rcc rId="1141" sId="2">
    <oc r="AA39">
      <v>20</v>
    </oc>
    <nc r="AA39"/>
  </rcc>
  <rcc rId="1142" sId="2">
    <oc r="AB39" t="inlineStr">
      <is>
        <t>ТМГ</t>
      </is>
    </oc>
    <nc r="AB39"/>
  </rcc>
  <rcc rId="1143" sId="2" numFmtId="34">
    <oc r="AC39">
      <v>8.82</v>
    </oc>
    <nc r="AC39"/>
  </rcc>
  <rcc rId="1144" sId="2" numFmtId="4">
    <oc r="AD39">
      <v>2017</v>
    </oc>
    <nc r="AD39"/>
  </rcc>
  <rcc rId="1145" sId="2">
    <oc r="AE39">
      <v>15</v>
    </oc>
    <nc r="AE39"/>
  </rcc>
  <rcc rId="1146" sId="2">
    <oc r="AF39" t="inlineStr">
      <is>
        <t>ж/б</t>
      </is>
    </oc>
    <nc r="AF39"/>
  </rcc>
  <rcc rId="1147" sId="2">
    <oc r="AG39" t="inlineStr">
      <is>
        <t>АСБ, 
АПвАП,
СИП</t>
      </is>
    </oc>
    <nc r="AG39"/>
  </rcc>
  <rcc rId="1148" sId="2" numFmtId="34">
    <oc r="AH39">
      <v>4</v>
    </oc>
    <nc r="AH39"/>
  </rcc>
  <rcc rId="1149" sId="2" numFmtId="4">
    <oc r="Z40">
      <v>2015</v>
    </oc>
    <nc r="Z40"/>
  </rcc>
  <rcc rId="1150" sId="2">
    <oc r="AA40">
      <v>20</v>
    </oc>
    <nc r="AA40"/>
  </rcc>
  <rcc rId="1151" sId="2">
    <oc r="AB40" t="inlineStr">
      <is>
        <t>ТМГ</t>
      </is>
    </oc>
    <nc r="AB40"/>
  </rcc>
  <rcc rId="1152" sId="2" numFmtId="34">
    <oc r="AC40">
      <v>3.2</v>
    </oc>
    <nc r="AC40"/>
  </rcc>
  <rcc rId="1153" sId="2" numFmtId="4">
    <oc r="AD40">
      <v>2015</v>
    </oc>
    <nc r="AD40"/>
  </rcc>
  <rcc rId="1154" sId="2">
    <oc r="AE40">
      <v>15</v>
    </oc>
    <nc r="AE40"/>
  </rcc>
  <rcc rId="1155" sId="2">
    <oc r="AF40" t="inlineStr">
      <is>
        <t>ж/б</t>
      </is>
    </oc>
    <nc r="AF40"/>
  </rcc>
  <rcc rId="1156" sId="2">
    <oc r="AG40" t="inlineStr">
      <is>
        <t>АСБ, 
АПвАП,
СИП</t>
      </is>
    </oc>
    <nc r="AG40"/>
  </rcc>
  <rcc rId="1157" sId="2" numFmtId="34">
    <oc r="AH40">
      <v>2</v>
    </oc>
    <nc r="AH40"/>
  </rcc>
  <rcc rId="1158" sId="2" numFmtId="34">
    <oc r="AC41">
      <v>14.66</v>
    </oc>
    <nc r="AC41">
      <f>SUM(AC38:AC40)</f>
    </nc>
  </rcc>
  <rcc rId="1159" sId="2" numFmtId="34">
    <oc r="AH41">
      <v>8</v>
    </oc>
    <nc r="AH41">
      <f>SUM(AH38:AH40)</f>
    </nc>
  </rcc>
  <rcc rId="1160" sId="2" numFmtId="4">
    <oc r="Z43">
      <v>2014</v>
    </oc>
    <nc r="Z43"/>
  </rcc>
  <rcc rId="1161" sId="2">
    <oc r="AA43">
      <v>20</v>
    </oc>
    <nc r="AA43"/>
  </rcc>
  <rcc rId="1162" sId="2">
    <oc r="AB43" t="inlineStr">
      <is>
        <t>ТМГ</t>
      </is>
    </oc>
    <nc r="AB43"/>
  </rcc>
  <rcc rId="1163" sId="2" numFmtId="34">
    <oc r="AC43">
      <v>0.2</v>
    </oc>
    <nc r="AC43"/>
  </rcc>
  <rcc rId="1164" sId="2" numFmtId="4">
    <oc r="AD43">
      <v>2014</v>
    </oc>
    <nc r="AD43"/>
  </rcc>
  <rcc rId="1165" sId="2">
    <oc r="AE43">
      <v>15</v>
    </oc>
    <nc r="AE43"/>
  </rcc>
  <rcc rId="1166" sId="2">
    <oc r="AF43" t="inlineStr">
      <is>
        <t>ж/б</t>
      </is>
    </oc>
    <nc r="AF43"/>
  </rcc>
  <rcc rId="1167" sId="2">
    <oc r="AG43" t="inlineStr">
      <is>
        <t>ЗАЛП-В</t>
      </is>
    </oc>
    <nc r="AG43"/>
  </rcc>
  <rcc rId="1168" sId="2" numFmtId="34">
    <oc r="AH43">
      <v>32.5</v>
    </oc>
    <nc r="AH43"/>
  </rcc>
  <rcc rId="1169" sId="2" numFmtId="4">
    <oc r="Z44">
      <v>2015</v>
    </oc>
    <nc r="Z44"/>
  </rcc>
  <rcc rId="1170" sId="2">
    <oc r="AA44">
      <v>20</v>
    </oc>
    <nc r="AA44"/>
  </rcc>
  <rcc rId="1171" sId="2">
    <oc r="AB44" t="inlineStr">
      <is>
        <t>ТМГ</t>
      </is>
    </oc>
    <nc r="AB44"/>
  </rcc>
  <rcc rId="1172" sId="2" numFmtId="34">
    <oc r="AC44">
      <v>1.26</v>
    </oc>
    <nc r="AC44"/>
  </rcc>
  <rcc rId="1173" sId="2" numFmtId="4">
    <oc r="AD44">
      <v>2015</v>
    </oc>
    <nc r="AD44"/>
  </rcc>
  <rcc rId="1174" sId="2">
    <oc r="AE44">
      <v>15</v>
    </oc>
    <nc r="AE44"/>
  </rcc>
  <rcc rId="1175" sId="2">
    <oc r="AF44" t="inlineStr">
      <is>
        <t>ж/б</t>
      </is>
    </oc>
    <nc r="AF44"/>
  </rcc>
  <rcc rId="1176" sId="2">
    <oc r="AG44" t="inlineStr">
      <is>
        <t>ЗАЛП-В</t>
      </is>
    </oc>
    <nc r="AG44"/>
  </rcc>
  <rcc rId="1177" sId="2" numFmtId="34">
    <oc r="AH44">
      <v>18.600000000000001</v>
    </oc>
    <nc r="AH44"/>
  </rcc>
  <rcc rId="1178" sId="2" numFmtId="4">
    <oc r="Z45">
      <v>2017</v>
    </oc>
    <nc r="Z45"/>
  </rcc>
  <rcc rId="1179" sId="2">
    <oc r="AA45">
      <v>20</v>
    </oc>
    <nc r="AA45"/>
  </rcc>
  <rcc rId="1180" sId="2">
    <oc r="AB45" t="inlineStr">
      <is>
        <t>ТМГ</t>
      </is>
    </oc>
    <nc r="AB45"/>
  </rcc>
  <rcc rId="1181" sId="2" numFmtId="34">
    <oc r="AC45">
      <v>12.59</v>
    </oc>
    <nc r="AC45"/>
  </rcc>
  <rcc rId="1182" sId="2" numFmtId="4">
    <oc r="AD45">
      <v>2017</v>
    </oc>
    <nc r="AD45"/>
  </rcc>
  <rcc rId="1183" sId="2">
    <oc r="AE45">
      <v>15</v>
    </oc>
    <nc r="AE45"/>
  </rcc>
  <rcc rId="1184" sId="2">
    <oc r="AF45" t="inlineStr">
      <is>
        <t>ж/б</t>
      </is>
    </oc>
    <nc r="AF45"/>
  </rcc>
  <rcc rId="1185" sId="2">
    <oc r="AG45" t="inlineStr">
      <is>
        <t>СИП 2А, СИП 3, СИП 4</t>
      </is>
    </oc>
    <nc r="AG45"/>
  </rcc>
  <rcc rId="1186" sId="2" numFmtId="34">
    <oc r="AH45">
      <v>54.2</v>
    </oc>
    <nc r="AH45"/>
  </rcc>
  <rcc rId="1187" sId="2" numFmtId="4">
    <oc r="Z46">
      <v>2015</v>
    </oc>
    <nc r="Z46"/>
  </rcc>
  <rcc rId="1188" sId="2">
    <oc r="AA46">
      <v>20</v>
    </oc>
    <nc r="AA46"/>
  </rcc>
  <rcc rId="1189" sId="2">
    <oc r="AB46" t="inlineStr">
      <is>
        <t>ТМГ</t>
      </is>
    </oc>
    <nc r="AB46"/>
  </rcc>
  <rcc rId="1190" sId="2" numFmtId="34">
    <oc r="AC46">
      <v>2.4</v>
    </oc>
    <nc r="AC46"/>
  </rcc>
  <rcc rId="1191" sId="2" numFmtId="4">
    <oc r="AD46">
      <v>2015</v>
    </oc>
    <nc r="AD46"/>
  </rcc>
  <rcc rId="1192" sId="2">
    <oc r="AE46">
      <v>15</v>
    </oc>
    <nc r="AE46"/>
  </rcc>
  <rcc rId="1193" sId="2">
    <oc r="AF46" t="inlineStr">
      <is>
        <t>ж/б</t>
      </is>
    </oc>
    <nc r="AF46"/>
  </rcc>
  <rcc rId="1194" sId="2">
    <oc r="AG46" t="inlineStr">
      <is>
        <t>СИП 3</t>
      </is>
    </oc>
    <nc r="AG46"/>
  </rcc>
  <rcc rId="1195" sId="2" numFmtId="34">
    <oc r="AH46">
      <v>33.4</v>
    </oc>
    <nc r="AH46"/>
  </rcc>
  <rcc rId="1196" sId="2" numFmtId="4">
    <oc r="Z47">
      <v>2015</v>
    </oc>
    <nc r="Z47"/>
  </rcc>
  <rcc rId="1197" sId="2">
    <oc r="AA47">
      <v>20</v>
    </oc>
    <nc r="AA47"/>
  </rcc>
  <rcc rId="1198" sId="2">
    <oc r="AB47" t="inlineStr">
      <is>
        <t>ТМГ</t>
      </is>
    </oc>
    <nc r="AB47"/>
  </rcc>
  <rcc rId="1199" sId="2" numFmtId="34">
    <oc r="AC47">
      <v>2.63</v>
    </oc>
    <nc r="AC47"/>
  </rcc>
  <rcc rId="1200" sId="2" numFmtId="4">
    <oc r="AD47">
      <v>2015</v>
    </oc>
    <nc r="AD47"/>
  </rcc>
  <rcc rId="1201" sId="2">
    <oc r="AE47">
      <v>15</v>
    </oc>
    <nc r="AE47"/>
  </rcc>
  <rcc rId="1202" sId="2">
    <oc r="AF47" t="inlineStr">
      <is>
        <t>ж/б</t>
      </is>
    </oc>
    <nc r="AF47"/>
  </rcc>
  <rcc rId="1203" sId="2">
    <oc r="AG47" t="inlineStr">
      <is>
        <t>СИП 3</t>
      </is>
    </oc>
    <nc r="AG47"/>
  </rcc>
  <rcc rId="1204" sId="2" numFmtId="34">
    <oc r="AH47">
      <v>46.866999999999997</v>
    </oc>
    <nc r="AH47"/>
  </rcc>
  <rcc rId="1205" sId="2" numFmtId="4">
    <oc r="Z48">
      <v>2014</v>
    </oc>
    <nc r="Z48"/>
  </rcc>
  <rcc rId="1206" sId="2">
    <oc r="AA48">
      <v>20</v>
    </oc>
    <nc r="AA48"/>
  </rcc>
  <rcc rId="1207" sId="2">
    <oc r="AB48" t="inlineStr">
      <is>
        <t>ТМГ</t>
      </is>
    </oc>
    <nc r="AB48"/>
  </rcc>
  <rcc rId="1208" sId="2" numFmtId="34">
    <oc r="AC48">
      <v>1.3</v>
    </oc>
    <nc r="AC48"/>
  </rcc>
  <rcc rId="1209" sId="2" numFmtId="4">
    <oc r="AD48">
      <v>2014</v>
    </oc>
    <nc r="AD48"/>
  </rcc>
  <rcc rId="1210" sId="2">
    <oc r="AE48">
      <v>15</v>
    </oc>
    <nc r="AE48"/>
  </rcc>
  <rcc rId="1211" sId="2">
    <oc r="AF48" t="inlineStr">
      <is>
        <t>ж/б</t>
      </is>
    </oc>
    <nc r="AF48"/>
  </rcc>
  <rcc rId="1212" sId="2">
    <oc r="AG48" t="inlineStr">
      <is>
        <t>АПвПу</t>
      </is>
    </oc>
    <nc r="AG48"/>
  </rcc>
  <rcc rId="1213" sId="2" numFmtId="34">
    <oc r="AH48">
      <v>6</v>
    </oc>
    <nc r="AH48"/>
  </rcc>
  <rcc rId="1214" sId="2" numFmtId="4">
    <oc r="Z49">
      <v>2014</v>
    </oc>
    <nc r="Z49"/>
  </rcc>
  <rcc rId="1215" sId="2">
    <oc r="AA49">
      <v>20</v>
    </oc>
    <nc r="AA49"/>
  </rcc>
  <rcc rId="1216" sId="2">
    <oc r="AB49" t="inlineStr">
      <is>
        <t>ТМГ</t>
      </is>
    </oc>
    <nc r="AB49"/>
  </rcc>
  <rcc rId="1217" sId="2" numFmtId="34">
    <oc r="AC49">
      <v>0.5</v>
    </oc>
    <nc r="AC49"/>
  </rcc>
  <rcc rId="1218" sId="2" numFmtId="4">
    <oc r="AD49">
      <v>2014</v>
    </oc>
    <nc r="AD49"/>
  </rcc>
  <rcc rId="1219" sId="2">
    <oc r="AE49">
      <v>15</v>
    </oc>
    <nc r="AE49"/>
  </rcc>
  <rcc rId="1220" sId="2">
    <oc r="AF49" t="inlineStr">
      <is>
        <t>ж/б</t>
      </is>
    </oc>
    <nc r="AF49"/>
  </rcc>
  <rcc rId="1221" sId="2">
    <oc r="AG49" t="inlineStr">
      <is>
        <t>АПвПу</t>
      </is>
    </oc>
    <nc r="AG49"/>
  </rcc>
  <rcc rId="1222" sId="2" numFmtId="34">
    <oc r="AH49">
      <v>7.1509999999999998</v>
    </oc>
    <nc r="AH49"/>
  </rcc>
  <rcc rId="1223" sId="2" numFmtId="4">
    <oc r="Z50">
      <v>2014</v>
    </oc>
    <nc r="Z50"/>
  </rcc>
  <rcc rId="1224" sId="2">
    <oc r="AA50">
      <v>20</v>
    </oc>
    <nc r="AA50"/>
  </rcc>
  <rcc rId="1225" sId="2">
    <oc r="AB50" t="inlineStr">
      <is>
        <t>ТМГ</t>
      </is>
    </oc>
    <nc r="AB50"/>
  </rcc>
  <rcc rId="1226" sId="2" numFmtId="34">
    <oc r="AC50">
      <v>1.2</v>
    </oc>
    <nc r="AC50"/>
  </rcc>
  <rcc rId="1227" sId="2" numFmtId="4">
    <oc r="AD50">
      <v>2014</v>
    </oc>
    <nc r="AD50"/>
  </rcc>
  <rcc rId="1228" sId="2">
    <oc r="AE50">
      <v>15</v>
    </oc>
    <nc r="AE50"/>
  </rcc>
  <rcc rId="1229" sId="2">
    <oc r="AF50" t="inlineStr">
      <is>
        <t>ж/б</t>
      </is>
    </oc>
    <nc r="AF50"/>
  </rcc>
  <rcc rId="1230" sId="2">
    <oc r="AG50" t="inlineStr">
      <is>
        <t>СИП 3</t>
      </is>
    </oc>
    <nc r="AG50"/>
  </rcc>
  <rcc rId="1231" sId="2" numFmtId="34">
    <oc r="AH50">
      <v>4.5599999999999996</v>
    </oc>
    <nc r="AH50"/>
  </rcc>
  <rcc rId="1232" sId="2">
    <oc r="Z51" t="inlineStr">
      <is>
        <t>2014-
2017</t>
      </is>
    </oc>
    <nc r="Z51"/>
  </rcc>
  <rcc rId="1233" sId="2">
    <oc r="AA51">
      <v>20</v>
    </oc>
    <nc r="AA51"/>
  </rcc>
  <rcc rId="1234" sId="2">
    <oc r="AB51" t="inlineStr">
      <is>
        <t>ТМГ</t>
      </is>
    </oc>
    <nc r="AB51"/>
  </rcc>
  <rcc rId="1235" sId="2" numFmtId="34">
    <oc r="AC51">
      <v>7.99</v>
    </oc>
    <nc r="AC51"/>
  </rcc>
  <rcc rId="1236" sId="2">
    <oc r="AD51" t="inlineStr">
      <is>
        <t>2014-
2017</t>
      </is>
    </oc>
    <nc r="AD51"/>
  </rcc>
  <rcc rId="1237" sId="2">
    <oc r="AE51">
      <v>15</v>
    </oc>
    <nc r="AE51"/>
  </rcc>
  <rcc rId="1238" sId="2">
    <oc r="AF51" t="inlineStr">
      <is>
        <t>ж/б</t>
      </is>
    </oc>
    <nc r="AF51"/>
  </rcc>
  <rcc rId="1239" sId="2">
    <oc r="AG51" t="inlineStr">
      <is>
        <t>СИП</t>
      </is>
    </oc>
    <nc r="AG51"/>
  </rcc>
  <rcc rId="1240" sId="2" numFmtId="34">
    <oc r="AH51">
      <v>25.35</v>
    </oc>
    <nc r="AH51"/>
  </rcc>
  <rcc rId="1241" sId="2" numFmtId="4">
    <oc r="Z52">
      <v>2014</v>
    </oc>
    <nc r="Z52"/>
  </rcc>
  <rcc rId="1242" sId="2">
    <oc r="AA52">
      <v>7</v>
    </oc>
    <nc r="AA52"/>
  </rcc>
  <rcc rId="1243" sId="2" numFmtId="34">
    <oc r="AC52">
      <v>3.6</v>
    </oc>
    <nc r="AC52"/>
  </rcc>
  <rcc rId="1244" sId="2" numFmtId="4">
    <oc r="AD52">
      <v>2014</v>
    </oc>
    <nc r="AD52"/>
  </rcc>
  <rcc rId="1245" sId="2">
    <oc r="AE52">
      <v>15</v>
    </oc>
    <nc r="AE52"/>
  </rcc>
  <rcc rId="1246" sId="2">
    <oc r="AF52" t="inlineStr">
      <is>
        <t>ж/б</t>
      </is>
    </oc>
    <nc r="AF52"/>
  </rcc>
  <rcc rId="1247" sId="2">
    <oc r="AG52" t="inlineStr">
      <is>
        <t>АПвПу</t>
      </is>
    </oc>
    <nc r="AG52"/>
  </rcc>
  <rcc rId="1248" sId="2" numFmtId="34">
    <oc r="AH52">
      <v>0.02</v>
    </oc>
    <nc r="AH52"/>
  </rcc>
  <rcc rId="1249" sId="2" numFmtId="34">
    <oc r="AC53">
      <v>0</v>
    </oc>
    <nc r="AC53"/>
  </rcc>
  <rcc rId="1250" sId="2" numFmtId="4">
    <oc r="AD53">
      <v>2014</v>
    </oc>
    <nc r="AD53"/>
  </rcc>
  <rcc rId="1251" sId="2">
    <oc r="AE53">
      <v>15</v>
    </oc>
    <nc r="AE53"/>
  </rcc>
  <rcc rId="1252" sId="2">
    <oc r="AF53" t="inlineStr">
      <is>
        <t>ж/б</t>
      </is>
    </oc>
    <nc r="AF53"/>
  </rcc>
  <rcc rId="1253" sId="2">
    <oc r="AG53" t="inlineStr">
      <is>
        <t>СИП 3, ААБлУ,
АПвПг</t>
      </is>
    </oc>
    <nc r="AG53"/>
  </rcc>
  <rcc rId="1254" sId="2" numFmtId="34">
    <oc r="AH53">
      <v>6.16</v>
    </oc>
    <nc r="AH53"/>
  </rcc>
  <rcc rId="1255" sId="2" numFmtId="34">
    <oc r="AC54">
      <v>33.67</v>
    </oc>
    <nc r="AC54">
      <f>SUM(AC43:AC53)</f>
    </nc>
  </rcc>
  <rcc rId="1256" sId="2" numFmtId="34">
    <oc r="AH54">
      <v>234.80800000000002</v>
    </oc>
    <nc r="AH54">
      <f>SUM(AH43:AH53)</f>
    </nc>
  </rcc>
  <rcc rId="1257" sId="2" numFmtId="4">
    <oc r="Z57">
      <v>2017</v>
    </oc>
    <nc r="Z57"/>
  </rcc>
  <rcc rId="1258" sId="2">
    <oc r="AA57">
      <v>20</v>
    </oc>
    <nc r="AA57"/>
  </rcc>
  <rcc rId="1259" sId="2">
    <oc r="AB57" t="inlineStr">
      <is>
        <t>ТМГ</t>
      </is>
    </oc>
    <nc r="AB57"/>
  </rcc>
  <rcc rId="1260" sId="2" numFmtId="4">
    <oc r="AD57">
      <v>2017</v>
    </oc>
    <nc r="AD57"/>
  </rcc>
  <rcc rId="1261" sId="2">
    <oc r="AE57">
      <v>15</v>
    </oc>
    <nc r="AE57"/>
  </rcc>
  <rcc rId="1262" sId="2">
    <oc r="AF57" t="inlineStr">
      <is>
        <t>ж/б</t>
      </is>
    </oc>
    <nc r="AF57"/>
  </rcc>
  <rcc rId="1263" sId="2">
    <oc r="AG57" t="inlineStr">
      <is>
        <t>СИП 3</t>
      </is>
    </oc>
    <nc r="AG57"/>
  </rcc>
  <rcc rId="1264" sId="2" numFmtId="4">
    <oc r="Z58">
      <v>2017</v>
    </oc>
    <nc r="Z58"/>
  </rcc>
  <rcc rId="1265" sId="2">
    <oc r="AA58">
      <v>20</v>
    </oc>
    <nc r="AA58"/>
  </rcc>
  <rcc rId="1266" sId="2">
    <oc r="AB58" t="inlineStr">
      <is>
        <t>ТМГ</t>
      </is>
    </oc>
    <nc r="AB58"/>
  </rcc>
  <rcc rId="1267" sId="2" numFmtId="4">
    <oc r="AD58">
      <v>2017</v>
    </oc>
    <nc r="AD58"/>
  </rcc>
  <rcc rId="1268" sId="2">
    <oc r="AE58">
      <v>15</v>
    </oc>
    <nc r="AE58"/>
  </rcc>
  <rcc rId="1269" sId="2">
    <oc r="AF58" t="inlineStr">
      <is>
        <t>ж/б</t>
      </is>
    </oc>
    <nc r="AF58"/>
  </rcc>
  <rcc rId="1270" sId="2">
    <oc r="AG58" t="inlineStr">
      <is>
        <t>СИП 3,
АВБбШв</t>
      </is>
    </oc>
    <nc r="AG58"/>
  </rcc>
  <rcc rId="1271" sId="2" numFmtId="4">
    <oc r="Z59">
      <v>2017</v>
    </oc>
    <nc r="Z59"/>
  </rcc>
  <rcc rId="1272" sId="2">
    <oc r="AA59">
      <v>20</v>
    </oc>
    <nc r="AA59"/>
  </rcc>
  <rcc rId="1273" sId="2">
    <oc r="AB59" t="inlineStr">
      <is>
        <t>ТМГ</t>
      </is>
    </oc>
    <nc r="AB59"/>
  </rcc>
  <rcc rId="1274" sId="2" numFmtId="4">
    <oc r="AD59">
      <v>2017</v>
    </oc>
    <nc r="AD59"/>
  </rcc>
  <rcc rId="1275" sId="2">
    <oc r="AE59">
      <v>15</v>
    </oc>
    <nc r="AE59"/>
  </rcc>
  <rcc rId="1276" sId="2">
    <oc r="AF59" t="inlineStr">
      <is>
        <t>ж/б</t>
      </is>
    </oc>
    <nc r="AF59"/>
  </rcc>
  <rcc rId="1277" sId="2">
    <oc r="AG59" t="inlineStr">
      <is>
        <t>СИП 3,
АВБбШв</t>
      </is>
    </oc>
    <nc r="AG59"/>
  </rcc>
  <rcc rId="1278" sId="2" numFmtId="34">
    <oc r="AC56">
      <v>6.3</v>
    </oc>
    <nc r="AC56">
      <f>'I-ЦЗ'!K56</f>
    </nc>
  </rcc>
  <rcc rId="1279" sId="2">
    <oc r="AH56">
      <v>3.117</v>
    </oc>
    <nc r="AH56">
      <f>'I-ЦЗ'!J56</f>
    </nc>
  </rcc>
  <rcc rId="1280" sId="2">
    <oc r="AH57">
      <v>2.75</v>
    </oc>
    <nc r="AH57">
      <f>'I-ЦЗ'!J57</f>
    </nc>
  </rcc>
  <rcc rId="1281" sId="2">
    <oc r="AH58">
      <v>0.4</v>
    </oc>
    <nc r="AH58">
      <f>'I-ЦЗ'!J58</f>
    </nc>
  </rcc>
  <rcc rId="1282" sId="2">
    <oc r="AH59">
      <v>7.4</v>
    </oc>
    <nc r="AH59">
      <f>'I-ЦЗ'!J59</f>
    </nc>
  </rcc>
  <rcc rId="1283" sId="2" numFmtId="34">
    <oc r="AH60">
      <v>10.5</v>
    </oc>
    <nc r="AH60">
      <f>'I-ЦЗ'!J60</f>
    </nc>
  </rcc>
  <rcc rId="1284" sId="2" numFmtId="34">
    <oc r="AH61">
      <v>1.1299999999999999</v>
    </oc>
    <nc r="AH61">
      <f>'I-ЦЗ'!J61</f>
    </nc>
  </rcc>
  <rcc rId="1285" sId="2" numFmtId="34">
    <oc r="AH62">
      <v>2.15</v>
    </oc>
    <nc r="AH62">
      <f>'I-ЦЗ'!J62</f>
    </nc>
  </rcc>
  <rcc rId="1286" sId="2">
    <oc r="AC57">
      <v>1.26</v>
    </oc>
    <nc r="AC57">
      <f>'I-ЦЗ'!K57</f>
    </nc>
  </rcc>
  <rcc rId="1287" sId="2">
    <oc r="AC58">
      <v>1.26</v>
    </oc>
    <nc r="AC58">
      <f>'I-ЦЗ'!K58</f>
    </nc>
  </rcc>
  <rcc rId="1288" sId="2">
    <oc r="AC59">
      <v>1.26</v>
    </oc>
    <nc r="AC59">
      <f>'I-ЦЗ'!K59</f>
    </nc>
  </rcc>
  <rcc rId="1289" sId="2" numFmtId="34">
    <oc r="AC60">
      <v>6.24</v>
    </oc>
    <nc r="AC60">
      <f>'I-ЦЗ'!K60</f>
    </nc>
  </rcc>
  <rcc rId="1290" sId="2" numFmtId="34">
    <oc r="AC61">
      <v>1.26</v>
    </oc>
    <nc r="AC61">
      <f>'I-ЦЗ'!K61</f>
    </nc>
  </rcc>
  <rcc rId="1291" sId="2" numFmtId="34">
    <oc r="AC62">
      <v>0</v>
    </oc>
    <nc r="AC62">
      <f>'I-ЦЗ'!K62</f>
    </nc>
  </rcc>
  <rcc rId="1292" sId="2" numFmtId="4">
    <oc r="Z61">
      <v>2014</v>
    </oc>
    <nc r="Z61"/>
  </rcc>
  <rcc rId="1293" sId="2">
    <oc r="AA61">
      <v>20</v>
    </oc>
    <nc r="AA61"/>
  </rcc>
  <rcc rId="1294" sId="2">
    <oc r="AB61" t="inlineStr">
      <is>
        <t>ТМГ</t>
      </is>
    </oc>
    <nc r="AB61"/>
  </rcc>
  <rcc rId="1295" sId="2" numFmtId="4">
    <oc r="Z60" t="inlineStr">
      <is>
        <t>2013-
2014</t>
      </is>
    </oc>
    <nc r="Z60">
      <v>2013</v>
    </nc>
  </rcc>
  <rcc rId="1296" sId="2" numFmtId="4">
    <oc r="AD61">
      <v>2014</v>
    </oc>
    <nc r="AD61"/>
  </rcc>
  <rcc rId="1297" sId="2">
    <oc r="AE61">
      <v>15</v>
    </oc>
    <nc r="AE61"/>
  </rcc>
  <rcc rId="1298" sId="2">
    <oc r="AF61" t="inlineStr">
      <is>
        <t>ж/б</t>
      </is>
    </oc>
    <nc r="AF61"/>
  </rcc>
  <rcc rId="1299" sId="2">
    <oc r="AG61" t="inlineStr">
      <is>
        <t>АСБ2Л</t>
      </is>
    </oc>
    <nc r="AG61"/>
  </rcc>
  <rcc rId="1300" sId="2" numFmtId="4">
    <oc r="AD62">
      <v>2014</v>
    </oc>
    <nc r="AD62"/>
  </rcc>
  <rcc rId="1301" sId="2">
    <oc r="AE62">
      <v>15</v>
    </oc>
    <nc r="AE62"/>
  </rcc>
  <rcc rId="1302" sId="2">
    <oc r="AF62" t="inlineStr">
      <is>
        <t>ж/б</t>
      </is>
    </oc>
    <nc r="AF62"/>
  </rcc>
  <rcc rId="1303" sId="2">
    <oc r="AG62" t="inlineStr">
      <is>
        <t>АСБ</t>
      </is>
    </oc>
    <nc r="AG62"/>
  </rcc>
  <rcc rId="1304" sId="2" numFmtId="4">
    <oc r="AD60" t="inlineStr">
      <is>
        <t>2013-
2014</t>
      </is>
    </oc>
    <nc r="AD60">
      <v>2013</v>
    </nc>
  </rcc>
  <rcc rId="1305" sId="2" numFmtId="34">
    <oc r="AC63">
      <v>17.580000000000002</v>
    </oc>
    <nc r="AC63">
      <f>SUM(AC56:AC62)</f>
    </nc>
  </rcc>
  <rcc rId="1306" sId="2" numFmtId="34">
    <oc r="AH63">
      <v>27.446999999999999</v>
    </oc>
    <nc r="AH63">
      <f>SUM(AH56:AH62)</f>
    </nc>
  </rcc>
  <rcc rId="1307" sId="2" numFmtId="34">
    <oc r="AC65">
      <v>1.26</v>
    </oc>
    <nc r="AC65">
      <f>'I-ЦЗ'!K65</f>
    </nc>
  </rcc>
  <rcc rId="1308" sId="2" numFmtId="34">
    <oc r="AC66">
      <v>0</v>
    </oc>
    <nc r="AC66">
      <f>'I-ЦЗ'!K66</f>
    </nc>
  </rcc>
  <rcc rId="1309" sId="2" numFmtId="34">
    <oc r="AC67">
      <v>5.71</v>
    </oc>
    <nc r="AC67">
      <f>'I-ЦЗ'!K67</f>
    </nc>
  </rcc>
  <rcc rId="1310" sId="2" numFmtId="34">
    <oc r="AC68">
      <v>4</v>
    </oc>
    <nc r="AC68">
      <f>'I-ЦЗ'!K68</f>
    </nc>
  </rcc>
  <rcc rId="1311" sId="2" numFmtId="34">
    <oc r="AC69">
      <v>2.8</v>
    </oc>
    <nc r="AC69">
      <f>'I-ЦЗ'!K69</f>
    </nc>
  </rcc>
  <rcc rId="1312" sId="2" numFmtId="34">
    <oc r="AC70">
      <v>12.6</v>
    </oc>
    <nc r="AC70">
      <f>'I-ЦЗ'!K70</f>
    </nc>
  </rcc>
  <rcc rId="1313" sId="2" numFmtId="34">
    <oc r="AC71">
      <v>1.2</v>
    </oc>
    <nc r="AC71">
      <f>'I-ЦЗ'!K71</f>
    </nc>
  </rcc>
  <rcc rId="1314" sId="2" numFmtId="34">
    <oc r="AC72">
      <v>1.25</v>
    </oc>
    <nc r="AC72">
      <f>'I-ЦЗ'!K72</f>
    </nc>
  </rcc>
  <rcc rId="1315" sId="2" numFmtId="34">
    <oc r="AC73">
      <v>1.26</v>
    </oc>
    <nc r="AC73">
      <f>'I-ЦЗ'!K73</f>
    </nc>
  </rcc>
  <rcc rId="1316" sId="2" numFmtId="34">
    <oc r="AC74">
      <v>3.2</v>
    </oc>
    <nc r="AC74">
      <f>'I-ЦЗ'!K74</f>
    </nc>
  </rcc>
  <rcc rId="1317" sId="2" numFmtId="34">
    <oc r="AC75">
      <v>3.2</v>
    </oc>
    <nc r="AC75">
      <f>'I-ЦЗ'!K75</f>
    </nc>
  </rcc>
  <rcc rId="1318" sId="2" numFmtId="34">
    <oc r="AC76">
      <v>8</v>
    </oc>
    <nc r="AC76">
      <f>'I-ЦЗ'!K76</f>
    </nc>
  </rcc>
  <rcc rId="1319" sId="2" numFmtId="34">
    <oc r="AC77">
      <v>9.6</v>
    </oc>
    <nc r="AC77">
      <f>'I-ЦЗ'!K77</f>
    </nc>
  </rcc>
  <rcc rId="1320" sId="2" numFmtId="34">
    <oc r="AC78">
      <v>20.439999999999998</v>
    </oc>
    <nc r="AC78">
      <f>'I-ЦЗ'!K78</f>
    </nc>
  </rcc>
  <rcc rId="1321" sId="2" numFmtId="34">
    <oc r="AC79">
      <v>0.63</v>
    </oc>
    <nc r="AC79">
      <f>'I-ЦЗ'!K79</f>
    </nc>
  </rcc>
  <rcc rId="1322" sId="2" numFmtId="34">
    <oc r="AC80">
      <v>3.6</v>
    </oc>
    <nc r="AC80">
      <f>'I-ЦЗ'!K80</f>
    </nc>
  </rcc>
  <rcc rId="1323" sId="2" numFmtId="34">
    <oc r="AC81">
      <v>0</v>
    </oc>
    <nc r="AC81">
      <f>'I-ЦЗ'!K81</f>
    </nc>
  </rcc>
  <rcc rId="1324" sId="2" numFmtId="34">
    <oc r="AC82">
      <v>0.25</v>
    </oc>
    <nc r="AC82">
      <f>'I-ЦЗ'!K82</f>
    </nc>
  </rcc>
  <rcc rId="1325" sId="2" numFmtId="34">
    <oc r="AC83">
      <v>2.25</v>
    </oc>
    <nc r="AC83">
      <f>'I-ЦЗ'!K83</f>
    </nc>
  </rcc>
  <rcc rId="1326" sId="2" numFmtId="34">
    <oc r="AC84">
      <v>1.5599999999999998</v>
    </oc>
    <nc r="AC84">
      <f>'I-ЦЗ'!K84</f>
    </nc>
  </rcc>
  <rcc rId="1327" sId="2" numFmtId="34">
    <oc r="AH65">
      <v>0</v>
    </oc>
    <nc r="AH65">
      <f>'I-ЦЗ'!J65</f>
    </nc>
  </rcc>
  <rcc rId="1328" sId="2" numFmtId="34">
    <oc r="AH66">
      <v>1.92</v>
    </oc>
    <nc r="AH66">
      <f>'I-ЦЗ'!J66</f>
    </nc>
  </rcc>
  <rcc rId="1329" sId="2" numFmtId="34">
    <oc r="AH67">
      <v>81</v>
    </oc>
    <nc r="AH67">
      <f>'I-ЦЗ'!J67</f>
    </nc>
  </rcc>
  <rcc rId="1330" sId="2" numFmtId="34">
    <oc r="AH68">
      <v>58.26</v>
    </oc>
    <nc r="AH68">
      <f>'I-ЦЗ'!J68</f>
    </nc>
  </rcc>
  <rcc rId="1331" sId="2" numFmtId="34">
    <oc r="AH69">
      <v>48.96</v>
    </oc>
    <nc r="AH69">
      <f>'I-ЦЗ'!J69</f>
    </nc>
  </rcc>
  <rcc rId="1332" sId="2" numFmtId="34">
    <oc r="AH70">
      <v>109.25</v>
    </oc>
    <nc r="AH70">
      <f>'I-ЦЗ'!J70</f>
    </nc>
  </rcc>
  <rcc rId="1333" sId="2" numFmtId="34">
    <oc r="AH71">
      <v>5.8</v>
    </oc>
    <nc r="AH71">
      <f>'I-ЦЗ'!J71</f>
    </nc>
  </rcc>
  <rcc rId="1334" sId="2" numFmtId="34">
    <oc r="AH72">
      <v>31.4</v>
    </oc>
    <nc r="AH72">
      <f>'I-ЦЗ'!J72</f>
    </nc>
  </rcc>
  <rcc rId="1335" sId="2" numFmtId="34">
    <oc r="AH73">
      <v>2.1</v>
    </oc>
    <nc r="AH73">
      <f>'I-ЦЗ'!J73</f>
    </nc>
  </rcc>
  <rcc rId="1336" sId="2" numFmtId="34">
    <oc r="AH74">
      <v>57.5</v>
    </oc>
    <nc r="AH74">
      <f>'I-ЦЗ'!J74</f>
    </nc>
  </rcc>
  <rcc rId="1337" sId="2" numFmtId="34">
    <oc r="AH75">
      <v>46.8</v>
    </oc>
    <nc r="AH75">
      <f>'I-ЦЗ'!J75</f>
    </nc>
  </rcc>
  <rcc rId="1338" sId="2" numFmtId="34">
    <oc r="AH76">
      <v>4</v>
    </oc>
    <nc r="AH76">
      <f>'I-ЦЗ'!J76</f>
    </nc>
  </rcc>
  <rcc rId="1339" sId="2" numFmtId="34">
    <oc r="AH77">
      <v>14.5</v>
    </oc>
    <nc r="AH77">
      <f>'I-ЦЗ'!J77</f>
    </nc>
  </rcc>
  <rcc rId="1340" sId="2" numFmtId="34">
    <oc r="AH78">
      <v>106.59</v>
    </oc>
    <nc r="AH78">
      <f>'I-ЦЗ'!J78</f>
    </nc>
  </rcc>
  <rcc rId="1341" sId="2" numFmtId="34">
    <oc r="AH79">
      <v>2.2050000000000001</v>
    </oc>
    <nc r="AH79">
      <f>'I-ЦЗ'!J79</f>
    </nc>
  </rcc>
  <rcc rId="1342" sId="2" numFmtId="34">
    <oc r="AH80">
      <v>15.8</v>
    </oc>
    <nc r="AH80">
      <f>'I-ЦЗ'!J80</f>
    </nc>
  </rcc>
  <rcc rId="1343" sId="2" numFmtId="34">
    <oc r="AH81">
      <v>29.33</v>
    </oc>
    <nc r="AH81">
      <f>'I-ЦЗ'!J81</f>
    </nc>
  </rcc>
  <rcc rId="1344" sId="2" numFmtId="34">
    <oc r="AH82">
      <v>6.15</v>
    </oc>
    <nc r="AH82">
      <f>'I-ЦЗ'!J82</f>
    </nc>
  </rcc>
  <rcc rId="1345" sId="2" numFmtId="34">
    <oc r="AH83">
      <v>28.5</v>
    </oc>
    <nc r="AH83">
      <f>'I-ЦЗ'!J83</f>
    </nc>
  </rcc>
  <rcc rId="1346" sId="2" numFmtId="34">
    <oc r="AH84">
      <v>0</v>
    </oc>
    <nc r="AH84">
      <f>'I-ЦЗ'!J84</f>
    </nc>
  </rcc>
  <rcc rId="1347" sId="2" numFmtId="4">
    <oc r="Z65">
      <v>2014</v>
    </oc>
    <nc r="Z65"/>
  </rcc>
  <rcc rId="1348" sId="2">
    <oc r="AA65">
      <v>20</v>
    </oc>
    <nc r="AA65"/>
  </rcc>
  <rcc rId="1349" sId="2">
    <oc r="AB65" t="inlineStr">
      <is>
        <t>ТМГ</t>
      </is>
    </oc>
    <nc r="AB65"/>
  </rcc>
  <rcc rId="1350" sId="2" numFmtId="4">
    <oc r="Z67">
      <v>2017</v>
    </oc>
    <nc r="Z67"/>
  </rcc>
  <rcc rId="1351" sId="2">
    <oc r="AA67">
      <v>20</v>
    </oc>
    <nc r="AA67"/>
  </rcc>
  <rcc rId="1352" sId="2">
    <oc r="AB67" t="inlineStr">
      <is>
        <t>ТМГ</t>
      </is>
    </oc>
    <nc r="AB67"/>
  </rcc>
  <rcc rId="1353" sId="2" numFmtId="4">
    <oc r="Z68">
      <v>2014</v>
    </oc>
    <nc r="Z68"/>
  </rcc>
  <rcc rId="1354" sId="2">
    <oc r="AA68">
      <v>20</v>
    </oc>
    <nc r="AA68"/>
  </rcc>
  <rcc rId="1355" sId="2">
    <oc r="AB68" t="inlineStr">
      <is>
        <t>ТМГ</t>
      </is>
    </oc>
    <nc r="AB68"/>
  </rcc>
  <rcc rId="1356" sId="2" numFmtId="4">
    <oc r="Z69">
      <v>2014</v>
    </oc>
    <nc r="Z69"/>
  </rcc>
  <rcc rId="1357" sId="2">
    <oc r="AA69">
      <v>20</v>
    </oc>
    <nc r="AA69"/>
  </rcc>
  <rcc rId="1358" sId="2">
    <oc r="AB69" t="inlineStr">
      <is>
        <t>ТМГ</t>
      </is>
    </oc>
    <nc r="AB69"/>
  </rcc>
  <rcc rId="1359" sId="2" numFmtId="4">
    <oc r="Z70">
      <v>2014</v>
    </oc>
    <nc r="Z70"/>
  </rcc>
  <rcc rId="1360" sId="2">
    <oc r="AA70">
      <v>20</v>
    </oc>
    <nc r="AA70"/>
  </rcc>
  <rcc rId="1361" sId="2">
    <oc r="AB70" t="inlineStr">
      <is>
        <t>ТМГ</t>
      </is>
    </oc>
    <nc r="AB70"/>
  </rcc>
  <rcc rId="1362" sId="2" numFmtId="4">
    <oc r="Z71">
      <v>2014</v>
    </oc>
    <nc r="Z71"/>
  </rcc>
  <rcc rId="1363" sId="2">
    <oc r="AA71">
      <v>20</v>
    </oc>
    <nc r="AA71"/>
  </rcc>
  <rcc rId="1364" sId="2">
    <oc r="AB71" t="inlineStr">
      <is>
        <t>ТМГ</t>
      </is>
    </oc>
    <nc r="AB71"/>
  </rcc>
  <rcc rId="1365" sId="2" numFmtId="4">
    <oc r="Z72">
      <v>2014</v>
    </oc>
    <nc r="Z72"/>
  </rcc>
  <rcc rId="1366" sId="2">
    <oc r="AA72">
      <v>20</v>
    </oc>
    <nc r="AA72"/>
  </rcc>
  <rcc rId="1367" sId="2">
    <oc r="AB72" t="inlineStr">
      <is>
        <t>ТМГ</t>
      </is>
    </oc>
    <nc r="AB72"/>
  </rcc>
  <rcc rId="1368" sId="2" numFmtId="4">
    <oc r="Z73">
      <v>2014</v>
    </oc>
    <nc r="Z73"/>
  </rcc>
  <rcc rId="1369" sId="2">
    <oc r="AA73">
      <v>20</v>
    </oc>
    <nc r="AA73"/>
  </rcc>
  <rcc rId="1370" sId="2">
    <oc r="AB73" t="inlineStr">
      <is>
        <t>ТМГ</t>
      </is>
    </oc>
    <nc r="AB73"/>
  </rcc>
  <rcc rId="1371" sId="2" numFmtId="4">
    <oc r="Z74">
      <v>2014</v>
    </oc>
    <nc r="Z74"/>
  </rcc>
  <rcc rId="1372" sId="2">
    <oc r="AA74">
      <v>20</v>
    </oc>
    <nc r="AA74"/>
  </rcc>
  <rcc rId="1373" sId="2">
    <oc r="AB74" t="inlineStr">
      <is>
        <t>ТМГ</t>
      </is>
    </oc>
    <nc r="AB74"/>
  </rcc>
  <rcc rId="1374" sId="2" numFmtId="4">
    <oc r="Z75">
      <v>2014</v>
    </oc>
    <nc r="Z75"/>
  </rcc>
  <rcc rId="1375" sId="2">
    <oc r="AA75">
      <v>20</v>
    </oc>
    <nc r="AA75"/>
  </rcc>
  <rcc rId="1376" sId="2">
    <oc r="AB75" t="inlineStr">
      <is>
        <t>ТМГ</t>
      </is>
    </oc>
    <nc r="AB75"/>
  </rcc>
  <rcc rId="1377" sId="2" numFmtId="4">
    <oc r="Z76">
      <v>2017</v>
    </oc>
    <nc r="Z76"/>
  </rcc>
  <rcc rId="1378" sId="2">
    <oc r="AA76">
      <v>20</v>
    </oc>
    <nc r="AA76"/>
  </rcc>
  <rcc rId="1379" sId="2">
    <oc r="AB76" t="inlineStr">
      <is>
        <t>ТМГ</t>
      </is>
    </oc>
    <nc r="AB76"/>
  </rcc>
  <rcc rId="1380" sId="2" numFmtId="4">
    <oc r="Z77">
      <v>2015</v>
    </oc>
    <nc r="Z77"/>
  </rcc>
  <rcc rId="1381" sId="2">
    <oc r="AA77">
      <v>20</v>
    </oc>
    <nc r="AA77"/>
  </rcc>
  <rcc rId="1382" sId="2">
    <oc r="AB77" t="inlineStr">
      <is>
        <t>ТМГ</t>
      </is>
    </oc>
    <nc r="AB77"/>
  </rcc>
  <rcc rId="1383" sId="2">
    <oc r="AE66">
      <v>15</v>
    </oc>
    <nc r="AE66"/>
  </rcc>
  <rcc rId="1384" sId="2">
    <oc r="AF66" t="inlineStr">
      <is>
        <t>ж/б</t>
      </is>
    </oc>
    <nc r="AF66"/>
  </rcc>
  <rcc rId="1385" sId="2">
    <oc r="AG66" t="inlineStr">
      <is>
        <t>СИП 2А, СИП 3, СИП 4</t>
      </is>
    </oc>
    <nc r="AG66"/>
  </rcc>
  <rcc rId="1386" sId="2">
    <oc r="AE67">
      <v>15</v>
    </oc>
    <nc r="AE67"/>
  </rcc>
  <rcc rId="1387" sId="2">
    <oc r="AF67" t="inlineStr">
      <is>
        <t>ж/б</t>
      </is>
    </oc>
    <nc r="AF67"/>
  </rcc>
  <rcc rId="1388" sId="2">
    <oc r="AG67" t="inlineStr">
      <is>
        <t>ЗАЛП-В</t>
      </is>
    </oc>
    <nc r="AG67"/>
  </rcc>
  <rcc rId="1389" sId="2">
    <oc r="AE68">
      <v>15</v>
    </oc>
    <nc r="AE68"/>
  </rcc>
  <rcc rId="1390" sId="2">
    <oc r="AF68" t="inlineStr">
      <is>
        <t>ж/б</t>
      </is>
    </oc>
    <nc r="AF68"/>
  </rcc>
  <rcc rId="1391" sId="2">
    <oc r="AG68" t="inlineStr">
      <is>
        <t>СИП 2А, СИП 3, СИП 4</t>
      </is>
    </oc>
    <nc r="AG68"/>
  </rcc>
  <rcc rId="1392" sId="2">
    <oc r="AE69">
      <v>15</v>
    </oc>
    <nc r="AE69"/>
  </rcc>
  <rcc rId="1393" sId="2">
    <oc r="AF69" t="inlineStr">
      <is>
        <t>ж/б</t>
      </is>
    </oc>
    <nc r="AF69"/>
  </rcc>
  <rcc rId="1394" sId="2">
    <oc r="AG69" t="inlineStr">
      <is>
        <t>СИП 2А, СИП 3, СИП 4</t>
      </is>
    </oc>
    <nc r="AG69"/>
  </rcc>
  <rcc rId="1395" sId="2">
    <oc r="AE70">
      <v>15</v>
    </oc>
    <nc r="AE70"/>
  </rcc>
  <rcc rId="1396" sId="2">
    <oc r="AF70" t="inlineStr">
      <is>
        <t>ж/б</t>
      </is>
    </oc>
    <nc r="AF70"/>
  </rcc>
  <rcc rId="1397" sId="2">
    <oc r="AG70" t="inlineStr">
      <is>
        <t>СИП 2А, СИП 3, СИП 4</t>
      </is>
    </oc>
    <nc r="AG70"/>
  </rcc>
  <rcc rId="1398" sId="2">
    <oc r="AE71">
      <v>15</v>
    </oc>
    <nc r="AE71"/>
  </rcc>
  <rcc rId="1399" sId="2">
    <oc r="AF71" t="inlineStr">
      <is>
        <t>ж/б</t>
      </is>
    </oc>
    <nc r="AF71"/>
  </rcc>
  <rcc rId="1400" sId="2">
    <oc r="AG71" t="inlineStr">
      <is>
        <t>СИП 2А, СИП 3, СИП 4</t>
      </is>
    </oc>
    <nc r="AG71"/>
  </rcc>
  <rcc rId="1401" sId="2">
    <oc r="AE72">
      <v>15</v>
    </oc>
    <nc r="AE72"/>
  </rcc>
  <rcc rId="1402" sId="2">
    <oc r="AF72" t="inlineStr">
      <is>
        <t>ж/б</t>
      </is>
    </oc>
    <nc r="AF72"/>
  </rcc>
  <rcc rId="1403" sId="2">
    <oc r="AG72" t="inlineStr">
      <is>
        <t>СИП 2А, СИП 3, СИП 4</t>
      </is>
    </oc>
    <nc r="AG72"/>
  </rcc>
  <rcc rId="1404" sId="2">
    <oc r="AE73">
      <v>15</v>
    </oc>
    <nc r="AE73"/>
  </rcc>
  <rcc rId="1405" sId="2">
    <oc r="AF73" t="inlineStr">
      <is>
        <t>ж/б</t>
      </is>
    </oc>
    <nc r="AF73"/>
  </rcc>
  <rcc rId="1406" sId="2">
    <oc r="AG73" t="inlineStr">
      <is>
        <t>СИП 2А, СИП 3, СИП 4</t>
      </is>
    </oc>
    <nc r="AG73"/>
  </rcc>
  <rcc rId="1407" sId="2">
    <oc r="AE74">
      <v>15</v>
    </oc>
    <nc r="AE74"/>
  </rcc>
  <rcc rId="1408" sId="2">
    <oc r="AF74" t="inlineStr">
      <is>
        <t>ж/б</t>
      </is>
    </oc>
    <nc r="AF74"/>
  </rcc>
  <rcc rId="1409" sId="2">
    <oc r="AG74" t="inlineStr">
      <is>
        <t>СИП 2А, СИП 3, СИП 4</t>
      </is>
    </oc>
    <nc r="AG74"/>
  </rcc>
  <rcc rId="1410" sId="2">
    <oc r="AE75">
      <v>15</v>
    </oc>
    <nc r="AE75"/>
  </rcc>
  <rcc rId="1411" sId="2">
    <oc r="AF75" t="inlineStr">
      <is>
        <t>ж/б</t>
      </is>
    </oc>
    <nc r="AF75"/>
  </rcc>
  <rcc rId="1412" sId="2">
    <oc r="AG75" t="inlineStr">
      <is>
        <t>СИП 2А, СИП 3, СИП 4</t>
      </is>
    </oc>
    <nc r="AG75"/>
  </rcc>
  <rcc rId="1413" sId="2">
    <oc r="AE76">
      <v>15</v>
    </oc>
    <nc r="AE76"/>
  </rcc>
  <rcc rId="1414" sId="2">
    <oc r="AF76" t="inlineStr">
      <is>
        <t>ж/б</t>
      </is>
    </oc>
    <nc r="AF76"/>
  </rcc>
  <rcc rId="1415" sId="2">
    <oc r="AG76" t="inlineStr">
      <is>
        <t>ЗАЛП-В</t>
      </is>
    </oc>
    <nc r="AG76"/>
  </rcc>
  <rcc rId="1416" sId="2">
    <oc r="AE77">
      <v>15</v>
    </oc>
    <nc r="AE77"/>
  </rcc>
  <rcc rId="1417" sId="2">
    <oc r="AF77" t="inlineStr">
      <is>
        <t>ж/б</t>
      </is>
    </oc>
    <nc r="AF77"/>
  </rcc>
  <rcc rId="1418" sId="2">
    <oc r="AG77" t="inlineStr">
      <is>
        <t>СИП 2,
СИП 4</t>
      </is>
    </oc>
    <nc r="AG77"/>
  </rcc>
  <rcc rId="1419" sId="2" numFmtId="4">
    <oc r="Z78" t="inlineStr">
      <is>
        <t>2013-
2017</t>
      </is>
    </oc>
    <nc r="Z78">
      <v>2013</v>
    </nc>
  </rcc>
  <rcc rId="1420" sId="2" numFmtId="4">
    <oc r="AD78" t="inlineStr">
      <is>
        <t>2013-
2017</t>
      </is>
    </oc>
    <nc r="AD78">
      <v>2013</v>
    </nc>
  </rcc>
  <rcc rId="1421" sId="2" numFmtId="4">
    <oc r="Z79">
      <v>2012</v>
    </oc>
    <nc r="Z79"/>
  </rcc>
  <rcc rId="1422" sId="2">
    <oc r="AA79">
      <v>20</v>
    </oc>
    <nc r="AA79"/>
  </rcc>
  <rcc rId="1423" sId="2">
    <oc r="AB79" t="inlineStr">
      <is>
        <t>ТМГ</t>
      </is>
    </oc>
    <nc r="AB79"/>
  </rcc>
  <rcc rId="1424" sId="2" numFmtId="4">
    <oc r="Z80">
      <v>2015</v>
    </oc>
    <nc r="Z80"/>
  </rcc>
  <rcc rId="1425" sId="2">
    <oc r="AA80">
      <v>20</v>
    </oc>
    <nc r="AA80"/>
  </rcc>
  <rcc rId="1426" sId="2">
    <oc r="AB80" t="inlineStr">
      <is>
        <t>ТМГ</t>
      </is>
    </oc>
    <nc r="AB80"/>
  </rcc>
  <rcc rId="1427" sId="2" numFmtId="4">
    <oc r="Z82">
      <v>2014</v>
    </oc>
    <nc r="Z82"/>
  </rcc>
  <rcc rId="1428" sId="2">
    <oc r="AA82">
      <v>20</v>
    </oc>
    <nc r="AA82"/>
  </rcc>
  <rcc rId="1429" sId="2">
    <oc r="AB82" t="inlineStr">
      <is>
        <t>ТМГ</t>
      </is>
    </oc>
    <nc r="AB82"/>
  </rcc>
  <rcc rId="1430" sId="2" numFmtId="4">
    <oc r="Z83">
      <v>2015</v>
    </oc>
    <nc r="Z83"/>
  </rcc>
  <rcc rId="1431" sId="2">
    <oc r="AA83">
      <v>20</v>
    </oc>
    <nc r="AA83"/>
  </rcc>
  <rcc rId="1432" sId="2">
    <oc r="AB83" t="inlineStr">
      <is>
        <t>ТМГ</t>
      </is>
    </oc>
    <nc r="AB83"/>
  </rcc>
  <rcc rId="1433" sId="2" numFmtId="4">
    <oc r="Z84">
      <v>2014</v>
    </oc>
    <nc r="Z84"/>
  </rcc>
  <rcc rId="1434" sId="2">
    <oc r="AA84">
      <v>20</v>
    </oc>
    <nc r="AA84"/>
  </rcc>
  <rcc rId="1435" sId="2">
    <oc r="AB84" t="inlineStr">
      <is>
        <t>ТМГ</t>
      </is>
    </oc>
    <nc r="AB84"/>
  </rcc>
  <rcc rId="1436" sId="2" numFmtId="4">
    <oc r="AD79">
      <v>2012</v>
    </oc>
    <nc r="AD79"/>
  </rcc>
  <rcc rId="1437" sId="2">
    <oc r="AE79">
      <v>15</v>
    </oc>
    <nc r="AE79"/>
  </rcc>
  <rcc rId="1438" sId="2">
    <oc r="AF79" t="inlineStr">
      <is>
        <t>ж/б</t>
      </is>
    </oc>
    <nc r="AF79"/>
  </rcc>
  <rcc rId="1439" sId="2">
    <oc r="AG79" t="inlineStr">
      <is>
        <t>СИП 2,
СИП 3</t>
      </is>
    </oc>
    <nc r="AG79"/>
  </rcc>
  <rcc rId="1440" sId="2" numFmtId="4">
    <oc r="AD80">
      <v>2015</v>
    </oc>
    <nc r="AD80"/>
  </rcc>
  <rcc rId="1441" sId="2">
    <oc r="AE80">
      <v>15</v>
    </oc>
    <nc r="AE80"/>
  </rcc>
  <rcc rId="1442" sId="2">
    <oc r="AF80" t="inlineStr">
      <is>
        <t>ж/б</t>
      </is>
    </oc>
    <nc r="AF80"/>
  </rcc>
  <rcc rId="1443" sId="2">
    <oc r="AG80" t="inlineStr">
      <is>
        <t>СИП 2,
СИП 3</t>
      </is>
    </oc>
    <nc r="AG80"/>
  </rcc>
  <rcc rId="1444" sId="2" numFmtId="4">
    <oc r="AD81">
      <v>2017</v>
    </oc>
    <nc r="AD81"/>
  </rcc>
  <rcc rId="1445" sId="2">
    <oc r="AE81">
      <v>15</v>
    </oc>
    <nc r="AE81"/>
  </rcc>
  <rcc rId="1446" sId="2">
    <oc r="AF81" t="inlineStr">
      <is>
        <t>ж/б</t>
      </is>
    </oc>
    <nc r="AF81"/>
  </rcc>
  <rcc rId="1447" sId="2">
    <oc r="AG81" t="inlineStr">
      <is>
        <t>СИП 3</t>
      </is>
    </oc>
    <nc r="AG81"/>
  </rcc>
  <rcc rId="1448" sId="2" numFmtId="4">
    <oc r="AD82">
      <v>2014</v>
    </oc>
    <nc r="AD82"/>
  </rcc>
  <rcc rId="1449" sId="2">
    <oc r="AE82">
      <v>15</v>
    </oc>
    <nc r="AE82"/>
  </rcc>
  <rcc rId="1450" sId="2">
    <oc r="AF82" t="inlineStr">
      <is>
        <t>ж/б</t>
      </is>
    </oc>
    <nc r="AF82"/>
  </rcc>
  <rcc rId="1451" sId="2">
    <oc r="AG82" t="inlineStr">
      <is>
        <t>СИП 2, 
СИП 3, 
СИП 4</t>
      </is>
    </oc>
    <nc r="AG82"/>
  </rcc>
  <rcc rId="1452" sId="2" numFmtId="4">
    <oc r="AD83">
      <v>2015</v>
    </oc>
    <nc r="AD83"/>
  </rcc>
  <rcc rId="1453" sId="2">
    <oc r="AE83">
      <v>15</v>
    </oc>
    <nc r="AE83"/>
  </rcc>
  <rcc rId="1454" sId="2">
    <oc r="AF83" t="inlineStr">
      <is>
        <t>ж/б</t>
      </is>
    </oc>
    <nc r="AF83"/>
  </rcc>
  <rcc rId="1455" sId="2">
    <oc r="AG83" t="inlineStr">
      <is>
        <t>СИП 2, 
СИП 3, 
СИП 4</t>
      </is>
    </oc>
    <nc r="AG83"/>
  </rcc>
  <rcc rId="1456" sId="2" numFmtId="34">
    <oc r="AC85">
      <v>82.81</v>
    </oc>
    <nc r="AC85">
      <f>SUM(AC65:AC84)</f>
    </nc>
  </rcc>
  <rcc rId="1457" sId="2" numFmtId="34">
    <oc r="AH85">
      <v>650.06500000000005</v>
    </oc>
    <nc r="AH85">
      <f>SUM(AH65:AH84)</f>
    </nc>
  </rcc>
  <rcc rId="1458" sId="2" numFmtId="34">
    <oc r="AC87">
      <v>5</v>
    </oc>
    <nc r="AC87">
      <f>'I-ЦЗ'!K87</f>
    </nc>
  </rcc>
  <rcc rId="1459" sId="2" numFmtId="34">
    <oc r="AC88">
      <v>1.2</v>
    </oc>
    <nc r="AC88">
      <f>'I-ЦЗ'!K88</f>
    </nc>
  </rcc>
  <rcc rId="1460" sId="2" numFmtId="34">
    <oc r="AC89">
      <v>0.4</v>
    </oc>
    <nc r="AC89">
      <f>'I-ЦЗ'!K89</f>
    </nc>
  </rcc>
  <rcc rId="1461" sId="2" numFmtId="34">
    <oc r="AC90">
      <v>0</v>
    </oc>
    <nc r="AC90">
      <f>'I-ЦЗ'!K90</f>
    </nc>
  </rcc>
  <rcc rId="1462" sId="2" numFmtId="34">
    <oc r="AC91">
      <v>0.4</v>
    </oc>
    <nc r="AC91">
      <f>'I-ЦЗ'!K91</f>
    </nc>
  </rcc>
  <rcc rId="1463" sId="2" numFmtId="34">
    <oc r="AC92">
      <v>0.79</v>
    </oc>
    <nc r="AC92">
      <f>'I-ЦЗ'!K92</f>
    </nc>
  </rcc>
  <rcc rId="1464" sId="2" numFmtId="34">
    <oc r="AH87">
      <v>73.085999999999999</v>
    </oc>
    <nc r="AH87">
      <f>'I-ЦЗ'!J87</f>
    </nc>
  </rcc>
  <rcc rId="1465" sId="2" numFmtId="34">
    <oc r="AH88">
      <v>2</v>
    </oc>
    <nc r="AH88">
      <f>'I-ЦЗ'!J88</f>
    </nc>
  </rcc>
  <rcc rId="1466" sId="2" numFmtId="34">
    <oc r="AH89">
      <v>6.28</v>
    </oc>
    <nc r="AH89">
      <f>'I-ЦЗ'!J89</f>
    </nc>
  </rcc>
  <rcc rId="1467" sId="2" numFmtId="34">
    <oc r="AH90">
      <v>2.4</v>
    </oc>
    <nc r="AH90">
      <f>'I-ЦЗ'!J90</f>
    </nc>
  </rcc>
  <rcc rId="1468" sId="2" numFmtId="34">
    <oc r="AH91">
      <v>20</v>
    </oc>
    <nc r="AH91">
      <f>'I-ЦЗ'!J91</f>
    </nc>
  </rcc>
  <rcc rId="1469" sId="2" numFmtId="34">
    <oc r="AH92">
      <v>2.94</v>
    </oc>
    <nc r="AH92">
      <f>'I-ЦЗ'!J92</f>
    </nc>
  </rcc>
  <rcc rId="1470" sId="2" numFmtId="4">
    <oc r="Z87">
      <v>2015</v>
    </oc>
    <nc r="Z87"/>
  </rcc>
  <rcc rId="1471" sId="2">
    <oc r="AA87">
      <v>20</v>
    </oc>
    <nc r="AA87"/>
  </rcc>
  <rcc rId="1472" sId="2">
    <oc r="AB87" t="inlineStr">
      <is>
        <t>ТМГ</t>
      </is>
    </oc>
    <nc r="AB87"/>
  </rcc>
  <rcc rId="1473" sId="2" numFmtId="4">
    <oc r="Z88">
      <v>2017</v>
    </oc>
    <nc r="Z88"/>
  </rcc>
  <rcc rId="1474" sId="2">
    <oc r="AA88">
      <v>20</v>
    </oc>
    <nc r="AA88"/>
  </rcc>
  <rcc rId="1475" sId="2">
    <oc r="AB88" t="inlineStr">
      <is>
        <t>ТМГ</t>
      </is>
    </oc>
    <nc r="AB88"/>
  </rcc>
  <rcc rId="1476" sId="2" numFmtId="4">
    <oc r="Z89">
      <v>2016</v>
    </oc>
    <nc r="Z89"/>
  </rcc>
  <rcc rId="1477" sId="2">
    <oc r="AA89">
      <v>20</v>
    </oc>
    <nc r="AA89"/>
  </rcc>
  <rcc rId="1478" sId="2">
    <oc r="AB89" t="inlineStr">
      <is>
        <t>ТМГ</t>
      </is>
    </oc>
    <nc r="AB89"/>
  </rcc>
  <rcc rId="1479" sId="2" numFmtId="4">
    <oc r="Z91">
      <v>2015</v>
    </oc>
    <nc r="Z91"/>
  </rcc>
  <rcc rId="1480" sId="2">
    <oc r="AA91">
      <v>20</v>
    </oc>
    <nc r="AA91"/>
  </rcc>
  <rcc rId="1481" sId="2">
    <oc r="AB91" t="inlineStr">
      <is>
        <t>ТМГ</t>
      </is>
    </oc>
    <nc r="AB91"/>
  </rcc>
  <rcc rId="1482" sId="2" numFmtId="4">
    <oc r="AD87">
      <v>2015</v>
    </oc>
    <nc r="AD87"/>
  </rcc>
  <rcc rId="1483" sId="2">
    <oc r="AE87">
      <v>15</v>
    </oc>
    <nc r="AE87"/>
  </rcc>
  <rcc rId="1484" sId="2">
    <oc r="AF87" t="inlineStr">
      <is>
        <t>ж/б</t>
      </is>
    </oc>
    <nc r="AF87"/>
  </rcc>
  <rcc rId="1485" sId="2">
    <oc r="AG87" t="inlineStr">
      <is>
        <t>ЗАЛП-В</t>
      </is>
    </oc>
    <nc r="AG87"/>
  </rcc>
  <rcc rId="1486" sId="2" numFmtId="4">
    <oc r="AD88">
      <v>2017</v>
    </oc>
    <nc r="AD88"/>
  </rcc>
  <rcc rId="1487" sId="2">
    <oc r="AE88">
      <v>15</v>
    </oc>
    <nc r="AE88"/>
  </rcc>
  <rcc rId="1488" sId="2">
    <oc r="AF88" t="inlineStr">
      <is>
        <t>ж/б</t>
      </is>
    </oc>
    <nc r="AF88"/>
  </rcc>
  <rcc rId="1489" sId="2">
    <oc r="AG88" t="inlineStr">
      <is>
        <t>АС</t>
      </is>
    </oc>
    <nc r="AG88"/>
  </rcc>
  <rcc rId="1490" sId="2" numFmtId="4">
    <oc r="AD89">
      <v>2016</v>
    </oc>
    <nc r="AD89"/>
  </rcc>
  <rcc rId="1491" sId="2">
    <oc r="AE89">
      <v>15</v>
    </oc>
    <nc r="AE89"/>
  </rcc>
  <rcc rId="1492" sId="2">
    <oc r="AF89" t="inlineStr">
      <is>
        <t>ж/б</t>
      </is>
    </oc>
    <nc r="AF89"/>
  </rcc>
  <rcc rId="1493" sId="2">
    <oc r="AG89" t="inlineStr">
      <is>
        <t>СИП 3</t>
      </is>
    </oc>
    <nc r="AG89"/>
  </rcc>
  <rcc rId="1494" sId="2" numFmtId="4">
    <oc r="AD90">
      <v>2016</v>
    </oc>
    <nc r="AD90"/>
  </rcc>
  <rcc rId="1495" sId="2">
    <oc r="AE90">
      <v>15</v>
    </oc>
    <nc r="AE90"/>
  </rcc>
  <rcc rId="1496" sId="2">
    <oc r="AF90" t="inlineStr">
      <is>
        <t>ж/б</t>
      </is>
    </oc>
    <nc r="AF90"/>
  </rcc>
  <rcc rId="1497" sId="2">
    <oc r="AG90" t="inlineStr">
      <is>
        <t>СИП 2А, СИП 3, СИП 4</t>
      </is>
    </oc>
    <nc r="AG90"/>
  </rcc>
  <rcc rId="1498" sId="2" numFmtId="4">
    <oc r="AD91">
      <v>2015</v>
    </oc>
    <nc r="AD91"/>
  </rcc>
  <rcc rId="1499" sId="2">
    <oc r="AE91">
      <v>15</v>
    </oc>
    <nc r="AE91"/>
  </rcc>
  <rcc rId="1500" sId="2">
    <oc r="AF91" t="inlineStr">
      <is>
        <t>ж/б</t>
      </is>
    </oc>
    <nc r="AF91"/>
  </rcc>
  <rcc rId="1501" sId="2">
    <oc r="AG91" t="inlineStr">
      <is>
        <t>СИП 3</t>
      </is>
    </oc>
    <nc r="AG91"/>
  </rcc>
  <rcc rId="1502" sId="2" numFmtId="4">
    <oc r="AD92" t="inlineStr">
      <is>
        <t>2013-
2014</t>
      </is>
    </oc>
    <nc r="AD92">
      <v>2013</v>
    </nc>
  </rcc>
  <rcc rId="1503" sId="2" numFmtId="4">
    <oc r="Z92" t="inlineStr">
      <is>
        <t>2013-
2014</t>
      </is>
    </oc>
    <nc r="Z92">
      <v>2013</v>
    </nc>
  </rcc>
  <rcc rId="1504" sId="2" numFmtId="34">
    <oc r="AC93">
      <v>7.7900000000000009</v>
    </oc>
    <nc r="AC93">
      <f>SUM(AC87:AC92)</f>
    </nc>
  </rcc>
  <rcc rId="1505" sId="2" numFmtId="34">
    <oc r="AH93">
      <v>106.706</v>
    </oc>
    <nc r="AH93">
      <f>SUM(AH87:AH92)</f>
    </nc>
  </rcc>
  <rcc rId="1506" sId="2" numFmtId="34">
    <oc r="AC95">
      <v>0.63</v>
    </oc>
    <nc r="AC95">
      <f>'I-ЦЗ'!K95</f>
    </nc>
  </rcc>
  <rcc rId="1507" sId="2" numFmtId="34">
    <oc r="AC96">
      <v>0.75</v>
    </oc>
    <nc r="AC96">
      <f>'I-ЦЗ'!K96</f>
    </nc>
  </rcc>
  <rcc rId="1508" sId="2" numFmtId="34">
    <oc r="AC97">
      <v>0.4</v>
    </oc>
    <nc r="AC97">
      <f>'I-ЦЗ'!K97</f>
    </nc>
  </rcc>
  <rcc rId="1509" sId="2" numFmtId="34">
    <oc r="AH95">
      <v>28.08</v>
    </oc>
    <nc r="AH95">
      <f>'I-ЦЗ'!J95</f>
    </nc>
  </rcc>
  <rcc rId="1510" sId="2" numFmtId="34">
    <oc r="AH96">
      <v>12.43</v>
    </oc>
    <nc r="AH96">
      <f>'I-ЦЗ'!J96</f>
    </nc>
  </rcc>
  <rcc rId="1511" sId="2" numFmtId="34">
    <oc r="AH97">
      <v>25.3</v>
    </oc>
    <nc r="AH97">
      <f>'I-ЦЗ'!J97</f>
    </nc>
  </rcc>
  <rcc rId="1512" sId="2" numFmtId="4">
    <oc r="Z95">
      <v>2014</v>
    </oc>
    <nc r="Z95"/>
  </rcc>
  <rcc rId="1513" sId="2">
    <oc r="AA95">
      <v>20</v>
    </oc>
    <nc r="AA95"/>
  </rcc>
  <rcc rId="1514" sId="2">
    <oc r="AB95" t="inlineStr">
      <is>
        <t>ТМГ</t>
      </is>
    </oc>
    <nc r="AB95"/>
  </rcc>
  <rcc rId="1515" sId="2" numFmtId="4">
    <oc r="Z96">
      <v>2014</v>
    </oc>
    <nc r="Z96"/>
  </rcc>
  <rcc rId="1516" sId="2">
    <oc r="AA96">
      <v>20</v>
    </oc>
    <nc r="AA96"/>
  </rcc>
  <rcc rId="1517" sId="2">
    <oc r="AB96" t="inlineStr">
      <is>
        <t>ТМГ</t>
      </is>
    </oc>
    <nc r="AB96"/>
  </rcc>
  <rcc rId="1518" sId="2" numFmtId="4">
    <oc r="Z97">
      <v>2017</v>
    </oc>
    <nc r="Z97"/>
  </rcc>
  <rcc rId="1519" sId="2">
    <oc r="AA97">
      <v>20</v>
    </oc>
    <nc r="AA97"/>
  </rcc>
  <rcc rId="1520" sId="2">
    <oc r="AB97" t="inlineStr">
      <is>
        <t>ТМГ</t>
      </is>
    </oc>
    <nc r="AB97"/>
  </rcc>
  <rcc rId="1521" sId="2" numFmtId="4">
    <oc r="AD95">
      <v>2014</v>
    </oc>
    <nc r="AD95"/>
  </rcc>
  <rcc rId="1522" sId="2">
    <oc r="AE95">
      <v>15</v>
    </oc>
    <nc r="AE95"/>
  </rcc>
  <rcc rId="1523" sId="2">
    <oc r="AF95" t="inlineStr">
      <is>
        <t>ж/б</t>
      </is>
    </oc>
    <nc r="AF95"/>
  </rcc>
  <rcc rId="1524" sId="2" numFmtId="4">
    <oc r="AD96">
      <v>2014</v>
    </oc>
    <nc r="AD96"/>
  </rcc>
  <rcc rId="1525" sId="2">
    <oc r="AE96">
      <v>15</v>
    </oc>
    <nc r="AE96"/>
  </rcc>
  <rcc rId="1526" sId="2">
    <oc r="AF96" t="inlineStr">
      <is>
        <t>ж/б</t>
      </is>
    </oc>
    <nc r="AF96"/>
  </rcc>
  <rcc rId="1527" sId="2" numFmtId="4">
    <oc r="AD97">
      <v>2017</v>
    </oc>
    <nc r="AD97"/>
  </rcc>
  <rcc rId="1528" sId="2">
    <oc r="AE97">
      <v>15</v>
    </oc>
    <nc r="AE97"/>
  </rcc>
  <rcc rId="1529" sId="2">
    <oc r="AF97" t="inlineStr">
      <is>
        <t>ж/б</t>
      </is>
    </oc>
    <nc r="AF97"/>
  </rcc>
  <rcc rId="1530" sId="2">
    <oc r="AG95" t="inlineStr">
      <is>
        <t>ЗАЛП-В</t>
      </is>
    </oc>
    <nc r="AG95"/>
  </rcc>
  <rcc rId="1531" sId="2">
    <oc r="AG96" t="inlineStr">
      <is>
        <t>СИП 2А, СИП 3, СИП 4</t>
      </is>
    </oc>
    <nc r="AG96"/>
  </rcc>
  <rcc rId="1532" sId="2">
    <oc r="AG97" t="inlineStr">
      <is>
        <t>СИП 3</t>
      </is>
    </oc>
    <nc r="AG97"/>
  </rcc>
  <rcc rId="1533" sId="2" odxf="1" dxf="1" numFmtId="34">
    <oc r="AC98">
      <v>1.7799999999999998</v>
    </oc>
    <nc r="AC98">
      <f>SUM(AC95:AC97)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1534" sId="2" odxf="1" dxf="1" numFmtId="34">
    <oc r="AH98">
      <v>65.81</v>
    </oc>
    <nc r="AH98">
      <f>SUM(AH95:AH97)</f>
    </nc>
    <odxf>
      <font>
        <sz val="10"/>
        <color indexed="8"/>
        <name val="Times New Roman"/>
        <scheme val="none"/>
      </font>
      <border outline="0">
        <right style="thin">
          <color indexed="64"/>
        </right>
      </border>
    </odxf>
    <ndxf>
      <font>
        <sz val="10"/>
        <color auto="1"/>
        <name val="Times New Roman"/>
        <scheme val="none"/>
      </font>
      <border outline="0">
        <right/>
      </border>
    </ndxf>
  </rcc>
  <rcc rId="1535" sId="2" numFmtId="34">
    <oc r="AC100">
      <v>0</v>
    </oc>
    <nc r="AC100">
      <f>'I-ЦЗ'!K100</f>
    </nc>
  </rcc>
  <rcc rId="1536" sId="2" numFmtId="34">
    <oc r="AC101">
      <v>3.82</v>
    </oc>
    <nc r="AC101">
      <f>'I-ЦЗ'!K101</f>
    </nc>
  </rcc>
  <rcc rId="1537" sId="2" numFmtId="34">
    <oc r="AC102">
      <v>8.92</v>
    </oc>
    <nc r="AC102">
      <f>'I-ЦЗ'!K102</f>
    </nc>
  </rcc>
  <rcc rId="1538" sId="2" numFmtId="34">
    <oc r="AC103">
      <v>8.5</v>
    </oc>
    <nc r="AC103">
      <f>'I-ЦЗ'!K103</f>
    </nc>
  </rcc>
  <rcc rId="1539" sId="2" numFmtId="34">
    <oc r="AC104">
      <v>0.88</v>
    </oc>
    <nc r="AC104">
      <f>'I-ЦЗ'!K104</f>
    </nc>
  </rcc>
  <rcc rId="1540" sId="2" numFmtId="34">
    <oc r="AH100">
      <v>21.62</v>
    </oc>
    <nc r="AH100">
      <f>'I-ЦЗ'!J100</f>
    </nc>
  </rcc>
  <rcc rId="1541" sId="2" numFmtId="34">
    <oc r="AH101">
      <v>0</v>
    </oc>
    <nc r="AH101">
      <f>'I-ЦЗ'!J101</f>
    </nc>
  </rcc>
  <rcc rId="1542" sId="2" numFmtId="34">
    <oc r="AH102">
      <v>106.6</v>
    </oc>
    <nc r="AH102">
      <f>'I-ЦЗ'!J102</f>
    </nc>
  </rcc>
  <rcc rId="1543" sId="2" numFmtId="34">
    <oc r="AH103">
      <v>25.049999999999997</v>
    </oc>
    <nc r="AH103">
      <f>'I-ЦЗ'!J103</f>
    </nc>
  </rcc>
  <rcc rId="1544" sId="2" numFmtId="34">
    <oc r="AH104">
      <v>20.734000000000002</v>
    </oc>
    <nc r="AH104">
      <f>'I-ЦЗ'!J104</f>
    </nc>
  </rcc>
  <rcc rId="1545" sId="2" numFmtId="4">
    <oc r="Z101">
      <v>2014</v>
    </oc>
    <nc r="Z101"/>
  </rcc>
  <rcc rId="1546" sId="2">
    <oc r="AA101">
      <v>20</v>
    </oc>
    <nc r="AA101"/>
  </rcc>
  <rcc rId="1547" sId="2">
    <oc r="AB101" t="inlineStr">
      <is>
        <t>ТМГ</t>
      </is>
    </oc>
    <nc r="AB101"/>
  </rcc>
  <rcc rId="1548" sId="2" numFmtId="4">
    <oc r="Z102">
      <v>2017</v>
    </oc>
    <nc r="Z102"/>
  </rcc>
  <rcc rId="1549" sId="2">
    <oc r="AA102">
      <v>20</v>
    </oc>
    <nc r="AA102"/>
  </rcc>
  <rcc rId="1550" sId="2">
    <oc r="AB102" t="inlineStr">
      <is>
        <t>ТМГ</t>
      </is>
    </oc>
    <nc r="AB102"/>
  </rcc>
  <rcc rId="1551" sId="2" numFmtId="4">
    <oc r="Z104">
      <v>2015</v>
    </oc>
    <nc r="Z104"/>
  </rcc>
  <rcc rId="1552" sId="2">
    <oc r="AA104">
      <v>20</v>
    </oc>
    <nc r="AA104"/>
  </rcc>
  <rcc rId="1553" sId="2">
    <oc r="AB104" t="inlineStr">
      <is>
        <t>ТМГ</t>
      </is>
    </oc>
    <nc r="AB104"/>
  </rcc>
  <rcc rId="1554" sId="2" numFmtId="4">
    <oc r="Z103" t="inlineStr">
      <is>
        <t>2013-
2014</t>
      </is>
    </oc>
    <nc r="Z103">
      <v>2013</v>
    </nc>
  </rcc>
  <rcc rId="1555" sId="2" numFmtId="4">
    <oc r="AD104">
      <v>2015</v>
    </oc>
    <nc r="AD104"/>
  </rcc>
  <rcc rId="1556" sId="2">
    <oc r="AE104">
      <v>15</v>
    </oc>
    <nc r="AE104"/>
  </rcc>
  <rcc rId="1557" sId="2">
    <oc r="AF104" t="inlineStr">
      <is>
        <t>ж/б</t>
      </is>
    </oc>
    <nc r="AF104"/>
  </rcc>
  <rcc rId="1558" sId="2">
    <oc r="AG104" t="inlineStr">
      <is>
        <t>СИП 3,
ААБбШв,
СИП 2А</t>
      </is>
    </oc>
    <nc r="AG104"/>
  </rcc>
  <rcc rId="1559" sId="2" numFmtId="4">
    <oc r="AD100">
      <v>2014</v>
    </oc>
    <nc r="AD100"/>
  </rcc>
  <rcc rId="1560" sId="2">
    <oc r="AE100">
      <v>15</v>
    </oc>
    <nc r="AE100"/>
  </rcc>
  <rcc rId="1561" sId="2">
    <oc r="AF100" t="inlineStr">
      <is>
        <t>ж/б</t>
      </is>
    </oc>
    <nc r="AF100"/>
  </rcc>
  <rcc rId="1562" sId="2">
    <oc r="AG100" t="inlineStr">
      <is>
        <t>СИП 3</t>
      </is>
    </oc>
    <nc r="AG100"/>
  </rcc>
  <rcc rId="1563" sId="2" numFmtId="4">
    <oc r="AD102">
      <v>2017</v>
    </oc>
    <nc r="AD102"/>
  </rcc>
  <rcc rId="1564" sId="2">
    <oc r="AE102">
      <v>15</v>
    </oc>
    <nc r="AE102"/>
  </rcc>
  <rcc rId="1565" sId="2">
    <oc r="AF102" t="inlineStr">
      <is>
        <t>ж/б</t>
      </is>
    </oc>
    <nc r="AF102"/>
  </rcc>
  <rcc rId="1566" sId="2">
    <oc r="AG102" t="inlineStr">
      <is>
        <t>СИП 2А, СИП 3, СИП 4</t>
      </is>
    </oc>
    <nc r="AG102"/>
  </rcc>
  <rcc rId="1567" sId="2" numFmtId="4">
    <oc r="AD103" t="inlineStr">
      <is>
        <t>2013-
2014</t>
      </is>
    </oc>
    <nc r="AD103">
      <v>2013</v>
    </nc>
  </rcc>
  <rcc rId="1568" sId="2" numFmtId="34">
    <oc r="AC105">
      <v>22.12</v>
    </oc>
    <nc r="AC105">
      <f>SUM(AC100:AC104)</f>
    </nc>
  </rcc>
  <rcc rId="1569" sId="2" numFmtId="34">
    <oc r="AH105">
      <v>174.00399999999999</v>
    </oc>
    <nc r="AH105">
      <f>SUM(AH100:AH104)</f>
    </nc>
  </rcc>
  <rcc rId="1570" sId="2" numFmtId="34">
    <oc r="AC107">
      <v>0.8</v>
    </oc>
    <nc r="AC107">
      <f>'I-ЦЗ'!K107</f>
    </nc>
  </rcc>
  <rcc rId="1571" sId="2" numFmtId="34">
    <oc r="AC108">
      <v>0.16</v>
    </oc>
    <nc r="AC108">
      <f>'I-ЦЗ'!K108</f>
    </nc>
  </rcc>
  <rcc rId="1572" sId="2" numFmtId="34">
    <oc r="AC109">
      <v>0.66</v>
    </oc>
    <nc r="AC109">
      <f>'I-ЦЗ'!K109</f>
    </nc>
  </rcc>
  <rcc rId="1573" sId="2" numFmtId="34">
    <oc r="AC110">
      <v>0</v>
    </oc>
    <nc r="AC110">
      <f>'I-ЦЗ'!K110</f>
    </nc>
  </rcc>
  <rcc rId="1574" sId="2" numFmtId="34">
    <oc r="AC111">
      <v>3.02</v>
    </oc>
    <nc r="AC111">
      <f>'I-ЦЗ'!K111</f>
    </nc>
  </rcc>
  <rcc rId="1575" sId="2" numFmtId="34">
    <oc r="AC112">
      <v>3.5960000000000001</v>
    </oc>
    <nc r="AC112">
      <f>'I-ЦЗ'!K112</f>
    </nc>
  </rcc>
  <rcc rId="1576" sId="2" numFmtId="34">
    <oc r="AC113">
      <v>46.82</v>
    </oc>
    <nc r="AC113">
      <f>'I-ЦЗ'!K113</f>
    </nc>
  </rcc>
  <rcc rId="1577" sId="2" numFmtId="34">
    <oc r="AC114">
      <v>2.95</v>
    </oc>
    <nc r="AC114">
      <f>'I-ЦЗ'!K114</f>
    </nc>
  </rcc>
  <rcc rId="1578" sId="2" numFmtId="34">
    <oc r="AC115">
      <v>3.45</v>
    </oc>
    <nc r="AC115">
      <f>'I-ЦЗ'!K115</f>
    </nc>
  </rcc>
  <rcc rId="1579" sId="2" numFmtId="34">
    <oc r="AC116">
      <v>2</v>
    </oc>
    <nc r="AC116">
      <f>'I-ЦЗ'!K116</f>
    </nc>
  </rcc>
  <rcc rId="1580" sId="2" numFmtId="34">
    <oc r="AC117">
      <v>4.99</v>
    </oc>
    <nc r="AC117">
      <f>'I-ЦЗ'!K117</f>
    </nc>
  </rcc>
  <rcc rId="1581" sId="2" numFmtId="34">
    <oc r="AC118">
      <v>0.16</v>
    </oc>
    <nc r="AC118">
      <f>'I-ЦЗ'!K118</f>
    </nc>
  </rcc>
  <rcc rId="1582" sId="2" numFmtId="34">
    <oc r="AC119">
      <v>0</v>
    </oc>
    <nc r="AC119">
      <f>'I-ЦЗ'!K119</f>
    </nc>
  </rcc>
  <rcc rId="1583" sId="2" numFmtId="34">
    <oc r="AC120">
      <v>1.26</v>
    </oc>
    <nc r="AC120">
      <f>'I-ЦЗ'!K120</f>
    </nc>
  </rcc>
  <rcc rId="1584" sId="2" numFmtId="4">
    <oc r="Z107">
      <v>2014</v>
    </oc>
    <nc r="Z107"/>
  </rcc>
  <rcc rId="1585" sId="2">
    <oc r="AA107">
      <v>20</v>
    </oc>
    <nc r="AA107"/>
  </rcc>
  <rcc rId="1586" sId="2">
    <oc r="AB107" t="inlineStr">
      <is>
        <t>ТМГ</t>
      </is>
    </oc>
    <nc r="AB107"/>
  </rcc>
  <rcc rId="1587" sId="2" numFmtId="4">
    <oc r="Z108">
      <v>2014</v>
    </oc>
    <nc r="Z108"/>
  </rcc>
  <rcc rId="1588" sId="2">
    <oc r="AA108">
      <v>20</v>
    </oc>
    <nc r="AA108"/>
  </rcc>
  <rcc rId="1589" sId="2">
    <oc r="AB108" t="inlineStr">
      <is>
        <t>ТМГ</t>
      </is>
    </oc>
    <nc r="AB108"/>
  </rcc>
  <rcc rId="1590" sId="2" numFmtId="4">
    <oc r="Z109">
      <v>2014</v>
    </oc>
    <nc r="Z109"/>
  </rcc>
  <rcc rId="1591" sId="2">
    <oc r="AA109">
      <v>20</v>
    </oc>
    <nc r="AA109"/>
  </rcc>
  <rcc rId="1592" sId="2">
    <oc r="AB109" t="inlineStr">
      <is>
        <t>ТМГ</t>
      </is>
    </oc>
    <nc r="AB109"/>
  </rcc>
  <rcc rId="1593" sId="2" numFmtId="4">
    <oc r="Z111">
      <v>2014</v>
    </oc>
    <nc r="Z111"/>
  </rcc>
  <rcc rId="1594" sId="2">
    <oc r="AA111">
      <v>20</v>
    </oc>
    <nc r="AA111"/>
  </rcc>
  <rcc rId="1595" sId="2">
    <oc r="AB111" t="inlineStr">
      <is>
        <t>ТМГ</t>
      </is>
    </oc>
    <nc r="AB111"/>
  </rcc>
  <rcc rId="1596" sId="2" numFmtId="4">
    <oc r="Z112">
      <v>2015</v>
    </oc>
    <nc r="Z112"/>
  </rcc>
  <rcc rId="1597" sId="2">
    <oc r="AA112">
      <v>20</v>
    </oc>
    <nc r="AA112"/>
  </rcc>
  <rcc rId="1598" sId="2">
    <oc r="AB112" t="inlineStr">
      <is>
        <t>ТМГ</t>
      </is>
    </oc>
    <nc r="AB112"/>
  </rcc>
  <rcc rId="1599" sId="2" numFmtId="4">
    <oc r="Z113">
      <v>2017</v>
    </oc>
    <nc r="Z113"/>
  </rcc>
  <rcc rId="1600" sId="2">
    <oc r="AA113">
      <v>20</v>
    </oc>
    <nc r="AA113"/>
  </rcc>
  <rcc rId="1601" sId="2">
    <oc r="AB113" t="inlineStr">
      <is>
        <t>ТМГ</t>
      </is>
    </oc>
    <nc r="AB113"/>
  </rcc>
  <rcc rId="1602" sId="2" numFmtId="4">
    <oc r="Z114">
      <v>2016</v>
    </oc>
    <nc r="Z114"/>
  </rcc>
  <rcc rId="1603" sId="2">
    <oc r="AA114">
      <v>20</v>
    </oc>
    <nc r="AA114"/>
  </rcc>
  <rcc rId="1604" sId="2">
    <oc r="AB114" t="inlineStr">
      <is>
        <t>ТМГ</t>
      </is>
    </oc>
    <nc r="AB114"/>
  </rcc>
  <rcc rId="1605" sId="2" numFmtId="4">
    <oc r="Z115">
      <v>2016</v>
    </oc>
    <nc r="Z115"/>
  </rcc>
  <rcc rId="1606" sId="2">
    <oc r="AA115">
      <v>20</v>
    </oc>
    <nc r="AA115"/>
  </rcc>
  <rcc rId="1607" sId="2">
    <oc r="AB115" t="inlineStr">
      <is>
        <t>ТМГ</t>
      </is>
    </oc>
    <nc r="AB115"/>
  </rcc>
  <rcc rId="1608" sId="2" numFmtId="4">
    <oc r="Z116">
      <v>2015</v>
    </oc>
    <nc r="Z116"/>
  </rcc>
  <rcc rId="1609" sId="2">
    <oc r="AA116">
      <v>20</v>
    </oc>
    <nc r="AA116"/>
  </rcc>
  <rcc rId="1610" sId="2">
    <oc r="AB116" t="inlineStr">
      <is>
        <t>ТМГ</t>
      </is>
    </oc>
    <nc r="AB116"/>
  </rcc>
  <rcc rId="1611" sId="2" numFmtId="4">
    <oc r="Z118">
      <v>2014</v>
    </oc>
    <nc r="Z118"/>
  </rcc>
  <rcc rId="1612" sId="2">
    <oc r="AA118">
      <v>20</v>
    </oc>
    <nc r="AA118"/>
  </rcc>
  <rcc rId="1613" sId="2">
    <oc r="AB118" t="inlineStr">
      <is>
        <t>ТМГ</t>
      </is>
    </oc>
    <nc r="AB118"/>
  </rcc>
  <rcc rId="1614" sId="2" numFmtId="4">
    <oc r="Z120">
      <v>2013</v>
    </oc>
    <nc r="Z120"/>
  </rcc>
  <rcc rId="1615" sId="2">
    <oc r="AA120">
      <v>20</v>
    </oc>
    <nc r="AA120"/>
  </rcc>
  <rcc rId="1616" sId="2">
    <oc r="AB120" t="inlineStr">
      <is>
        <t>ТМГ</t>
      </is>
    </oc>
    <nc r="AB120"/>
  </rcc>
  <rcc rId="1617" sId="2" numFmtId="34">
    <oc r="AH107">
      <v>3.93</v>
    </oc>
    <nc r="AH107">
      <f>'I-ЦЗ'!J107</f>
    </nc>
  </rcc>
  <rcc rId="1618" sId="2" numFmtId="34">
    <oc r="AH108">
      <v>9.2520000000000007</v>
    </oc>
    <nc r="AH108">
      <f>'I-ЦЗ'!J108</f>
    </nc>
  </rcc>
  <rcc rId="1619" sId="2" numFmtId="34">
    <oc r="AH109">
      <v>5.0380000000000003</v>
    </oc>
    <nc r="AH109">
      <f>'I-ЦЗ'!J109</f>
    </nc>
  </rcc>
  <rcc rId="1620" sId="2" numFmtId="34">
    <oc r="AH110">
      <v>7.734</v>
    </oc>
    <nc r="AH110">
      <f>'I-ЦЗ'!J110</f>
    </nc>
  </rcc>
  <rcc rId="1621" sId="2" numFmtId="34">
    <oc r="AH111">
      <v>0</v>
    </oc>
    <nc r="AH111">
      <f>'I-ЦЗ'!J111</f>
    </nc>
  </rcc>
  <rcc rId="1622" sId="2" numFmtId="34">
    <oc r="AH112">
      <v>35.15</v>
    </oc>
    <nc r="AH112">
      <f>'I-ЦЗ'!J112</f>
    </nc>
  </rcc>
  <rcc rId="1623" sId="2" numFmtId="34">
    <oc r="AH113">
      <v>298.41000000000003</v>
    </oc>
    <nc r="AH113">
      <f>'I-ЦЗ'!J113</f>
    </nc>
  </rcc>
  <rcc rId="1624" sId="2" numFmtId="34">
    <oc r="AH114">
      <v>39.700000000000003</v>
    </oc>
    <nc r="AH114">
      <f>'I-ЦЗ'!J114</f>
    </nc>
  </rcc>
  <rcc rId="1625" sId="2" numFmtId="34">
    <oc r="AH115">
      <v>40.78</v>
    </oc>
    <nc r="AH115">
      <f>'I-ЦЗ'!J115</f>
    </nc>
  </rcc>
  <rcc rId="1626" sId="2" numFmtId="34">
    <oc r="AH116">
      <v>21.6</v>
    </oc>
    <nc r="AH116">
      <f>'I-ЦЗ'!J116</f>
    </nc>
  </rcc>
  <rcc rId="1627" sId="2" numFmtId="34">
    <oc r="AH117">
      <v>24.479999999999997</v>
    </oc>
    <nc r="AH117">
      <f>'I-ЦЗ'!J117</f>
    </nc>
  </rcc>
  <rcc rId="1628" sId="2" numFmtId="34">
    <oc r="AH118">
      <v>1.25</v>
    </oc>
    <nc r="AH118">
      <f>'I-ЦЗ'!J118</f>
    </nc>
  </rcc>
  <rcc rId="1629" sId="2" numFmtId="34">
    <oc r="AH119">
      <v>1.88</v>
    </oc>
    <nc r="AH119">
      <f>'I-ЦЗ'!J119</f>
    </nc>
  </rcc>
  <rcc rId="1630" sId="2" numFmtId="34">
    <oc r="AH120">
      <v>0.16600000000000001</v>
    </oc>
    <nc r="AH120">
      <f>'I-ЦЗ'!J120</f>
    </nc>
  </rcc>
  <rcc rId="1631" sId="2" numFmtId="4">
    <oc r="AD107">
      <v>2014</v>
    </oc>
    <nc r="AD107"/>
  </rcc>
  <rcc rId="1632" sId="2">
    <oc r="AE107">
      <v>15</v>
    </oc>
    <nc r="AE107"/>
  </rcc>
  <rcc rId="1633" sId="2">
    <oc r="AF107" t="inlineStr">
      <is>
        <t>ж/б</t>
      </is>
    </oc>
    <nc r="AF107"/>
  </rcc>
  <rcc rId="1634" sId="2">
    <oc r="AG107" t="inlineStr">
      <is>
        <t>СИП 2А, СИП 3, СИП 4</t>
      </is>
    </oc>
    <nc r="AG107"/>
  </rcc>
  <rcc rId="1635" sId="2" numFmtId="4">
    <oc r="AD108">
      <v>2014</v>
    </oc>
    <nc r="AD108"/>
  </rcc>
  <rcc rId="1636" sId="2">
    <oc r="AE108">
      <v>15</v>
    </oc>
    <nc r="AE108"/>
  </rcc>
  <rcc rId="1637" sId="2">
    <oc r="AF108" t="inlineStr">
      <is>
        <t>ж/б</t>
      </is>
    </oc>
    <nc r="AF108"/>
  </rcc>
  <rcc rId="1638" sId="2">
    <oc r="AG108" t="inlineStr">
      <is>
        <t>СИП 2А, СИП 3, СИП 4</t>
      </is>
    </oc>
    <nc r="AG108"/>
  </rcc>
  <rcc rId="1639" sId="2" numFmtId="4">
    <oc r="AD109">
      <v>2014</v>
    </oc>
    <nc r="AD109"/>
  </rcc>
  <rcc rId="1640" sId="2">
    <oc r="AE109">
      <v>15</v>
    </oc>
    <nc r="AE109"/>
  </rcc>
  <rcc rId="1641" sId="2">
    <oc r="AF109" t="inlineStr">
      <is>
        <t>ж/б</t>
      </is>
    </oc>
    <nc r="AF109"/>
  </rcc>
  <rcc rId="1642" sId="2">
    <oc r="AG109" t="inlineStr">
      <is>
        <t>СИП 2А, СИП 3, СИП 4</t>
      </is>
    </oc>
    <nc r="AG109"/>
  </rcc>
  <rcc rId="1643" sId="2" numFmtId="4">
    <oc r="AD110">
      <v>2014</v>
    </oc>
    <nc r="AD110"/>
  </rcc>
  <rcc rId="1644" sId="2">
    <oc r="AE110">
      <v>15</v>
    </oc>
    <nc r="AE110"/>
  </rcc>
  <rcc rId="1645" sId="2">
    <oc r="AF110" t="inlineStr">
      <is>
        <t>ж/б</t>
      </is>
    </oc>
    <nc r="AF110"/>
  </rcc>
  <rcc rId="1646" sId="2">
    <oc r="AG110" t="inlineStr">
      <is>
        <t>СИП 2А, СИП 3, СИП 4</t>
      </is>
    </oc>
    <nc r="AG110"/>
  </rcc>
  <rcc rId="1647" sId="2" numFmtId="4">
    <oc r="AD112">
      <v>2015</v>
    </oc>
    <nc r="AD112"/>
  </rcc>
  <rcc rId="1648" sId="2">
    <oc r="AE112">
      <v>15</v>
    </oc>
    <nc r="AE112"/>
  </rcc>
  <rcc rId="1649" sId="2">
    <oc r="AF112" t="inlineStr">
      <is>
        <t>ж/б</t>
      </is>
    </oc>
    <nc r="AF112"/>
  </rcc>
  <rcc rId="1650" sId="2">
    <oc r="AG112" t="inlineStr">
      <is>
        <t>СИП 2А, СИП 3, СИП 4</t>
      </is>
    </oc>
    <nc r="AG112"/>
  </rcc>
  <rcc rId="1651" sId="2" numFmtId="4">
    <oc r="AD113">
      <v>2017</v>
    </oc>
    <nc r="AD113"/>
  </rcc>
  <rcc rId="1652" sId="2">
    <oc r="AE113">
      <v>15</v>
    </oc>
    <nc r="AE113"/>
  </rcc>
  <rcc rId="1653" sId="2">
    <oc r="AF113" t="inlineStr">
      <is>
        <t>ж/б</t>
      </is>
    </oc>
    <nc r="AF113"/>
  </rcc>
  <rcc rId="1654" sId="2">
    <oc r="AG113" t="inlineStr">
      <is>
        <t>СИП 2А, СИП 3, СИП 4</t>
      </is>
    </oc>
    <nc r="AG113"/>
  </rcc>
  <rcc rId="1655" sId="2" numFmtId="4">
    <oc r="AD114">
      <v>2016</v>
    </oc>
    <nc r="AD114"/>
  </rcc>
  <rcc rId="1656" sId="2">
    <oc r="AE114">
      <v>15</v>
    </oc>
    <nc r="AE114"/>
  </rcc>
  <rcc rId="1657" sId="2">
    <oc r="AF114" t="inlineStr">
      <is>
        <t>ж/б</t>
      </is>
    </oc>
    <nc r="AF114"/>
  </rcc>
  <rcc rId="1658" sId="2">
    <oc r="AG114" t="inlineStr">
      <is>
        <t>СИП 2А, СИП 3, СИП 4</t>
      </is>
    </oc>
    <nc r="AG114"/>
  </rcc>
  <rcc rId="1659" sId="2" numFmtId="4">
    <oc r="AD115">
      <v>2016</v>
    </oc>
    <nc r="AD115"/>
  </rcc>
  <rcc rId="1660" sId="2">
    <oc r="AE115">
      <v>15</v>
    </oc>
    <nc r="AE115"/>
  </rcc>
  <rcc rId="1661" sId="2">
    <oc r="AF115" t="inlineStr">
      <is>
        <t>ж/б</t>
      </is>
    </oc>
    <nc r="AF115"/>
  </rcc>
  <rcc rId="1662" sId="2">
    <oc r="AG115" t="inlineStr">
      <is>
        <t>СИП 2А, СИП 3, СИП 4</t>
      </is>
    </oc>
    <nc r="AG115"/>
  </rcc>
  <rcc rId="1663" sId="2" numFmtId="4">
    <oc r="AD116">
      <v>2015</v>
    </oc>
    <nc r="AD116"/>
  </rcc>
  <rcc rId="1664" sId="2">
    <oc r="AE116">
      <v>15</v>
    </oc>
    <nc r="AE116"/>
  </rcc>
  <rcc rId="1665" sId="2">
    <oc r="AF116" t="inlineStr">
      <is>
        <t>ж/б</t>
      </is>
    </oc>
    <nc r="AF116"/>
  </rcc>
  <rcc rId="1666" sId="2">
    <oc r="AG116" t="inlineStr">
      <is>
        <t>СИП 2А, СИП 3, СИП 4</t>
      </is>
    </oc>
    <nc r="AG116"/>
  </rcc>
  <rcc rId="1667" sId="2" numFmtId="4">
    <oc r="AD118">
      <v>2014</v>
    </oc>
    <nc r="AD118"/>
  </rcc>
  <rcc rId="1668" sId="2">
    <oc r="AE118">
      <v>15</v>
    </oc>
    <nc r="AE118"/>
  </rcc>
  <rcc rId="1669" sId="2">
    <oc r="AF118" t="inlineStr">
      <is>
        <t>ж/б</t>
      </is>
    </oc>
    <nc r="AF118"/>
  </rcc>
  <rcc rId="1670" sId="2">
    <oc r="AG118" t="inlineStr">
      <is>
        <t>СИП,
АВБбШв</t>
      </is>
    </oc>
    <nc r="AG118"/>
  </rcc>
  <rcc rId="1671" sId="2" numFmtId="4">
    <oc r="AD119">
      <v>2014</v>
    </oc>
    <nc r="AD119"/>
  </rcc>
  <rcc rId="1672" sId="2">
    <oc r="AE119">
      <v>15</v>
    </oc>
    <nc r="AE119"/>
  </rcc>
  <rcc rId="1673" sId="2">
    <oc r="AF119" t="inlineStr">
      <is>
        <t>ж/б</t>
      </is>
    </oc>
    <nc r="AF119"/>
  </rcc>
  <rcc rId="1674" sId="2">
    <oc r="AG119" t="inlineStr">
      <is>
        <t>СИП,
АВБбШв</t>
      </is>
    </oc>
    <nc r="AG119"/>
  </rcc>
  <rcc rId="1675" sId="2" numFmtId="4">
    <oc r="Z117" t="inlineStr">
      <is>
        <t>2013-
2014</t>
      </is>
    </oc>
    <nc r="Z117">
      <v>2013</v>
    </nc>
  </rcc>
  <rcc rId="1676" sId="2" numFmtId="4">
    <oc r="AD117" t="inlineStr">
      <is>
        <t>2013-
2014</t>
      </is>
    </oc>
    <nc r="AD117">
      <v>2013</v>
    </nc>
  </rcc>
  <rcc rId="1677" sId="2" numFmtId="34">
    <oc r="AC121">
      <v>69.866</v>
    </oc>
    <nc r="AC121">
      <f>SUM(AC107:AC120)</f>
    </nc>
  </rcc>
  <rcc rId="1678" sId="2" numFmtId="34">
    <oc r="AH121">
      <v>489.37000000000006</v>
    </oc>
    <nc r="AH121">
      <f>SUM(AH107:AH120)</f>
    </nc>
  </rcc>
  <rcc rId="1679" sId="2" numFmtId="34">
    <oc r="AC123">
      <v>5.5</v>
    </oc>
    <nc r="AC123">
      <f>'I-ЦЗ'!K123</f>
    </nc>
  </rcc>
  <rcc rId="1680" sId="2" numFmtId="34">
    <oc r="AH123">
      <v>5</v>
    </oc>
    <nc r="AH123">
      <f>'I-ЦЗ'!J123</f>
    </nc>
  </rcc>
  <rcc rId="1681" sId="2" numFmtId="4">
    <oc r="AD123">
      <v>2015</v>
    </oc>
    <nc r="AD123"/>
  </rcc>
  <rcc rId="1682" sId="2">
    <oc r="AE123">
      <v>15</v>
    </oc>
    <nc r="AE123"/>
  </rcc>
  <rcc rId="1683" sId="2">
    <oc r="AF123" t="inlineStr">
      <is>
        <t>ж/б</t>
      </is>
    </oc>
    <nc r="AF123"/>
  </rcc>
  <rcc rId="1684" sId="2">
    <oc r="AG123" t="inlineStr">
      <is>
        <t>АПвПг,
СИП 3</t>
      </is>
    </oc>
    <nc r="AG123"/>
  </rcc>
  <rcc rId="1685" sId="2" numFmtId="4">
    <oc r="Z123">
      <v>2015</v>
    </oc>
    <nc r="Z123"/>
  </rcc>
  <rcc rId="1686" sId="2">
    <oc r="AA123">
      <v>20</v>
    </oc>
    <nc r="AA123"/>
  </rcc>
  <rcc rId="1687" sId="2">
    <oc r="AB123" t="inlineStr">
      <is>
        <t>ТМГ</t>
      </is>
    </oc>
    <nc r="AB123"/>
  </rcc>
  <rcc rId="1688" sId="2" odxf="1" dxf="1" numFmtId="34">
    <oc r="AC124">
      <v>5.5</v>
    </oc>
    <nc r="AC124">
      <f>SUM(AC123)</f>
    </nc>
    <odxf>
      <border outline="0">
        <right/>
      </border>
    </odxf>
    <ndxf>
      <border outline="0">
        <right style="thin">
          <color indexed="64"/>
        </right>
      </border>
    </ndxf>
  </rcc>
  <rcc rId="1689" sId="2" odxf="1" dxf="1" numFmtId="34">
    <oc r="AH124">
      <v>5</v>
    </oc>
    <nc r="AH124">
      <f>SUM(AH123)</f>
    </nc>
    <odxf>
      <border outline="0">
        <right/>
      </border>
    </odxf>
    <ndxf>
      <border outline="0">
        <right style="thin">
          <color indexed="64"/>
        </right>
      </border>
    </ndxf>
  </rcc>
  <rcc rId="1690" sId="2" numFmtId="34">
    <oc r="AC126">
      <v>0.1</v>
    </oc>
    <nc r="AC126">
      <f>'I-ЦЗ'!K126</f>
    </nc>
  </rcc>
  <rcc rId="1691" sId="2" numFmtId="34">
    <oc r="AH126">
      <v>0.05</v>
    </oc>
    <nc r="AH126">
      <f>'I-ЦЗ'!J126</f>
    </nc>
  </rcc>
  <rcc rId="1692" sId="2" numFmtId="4">
    <oc r="AD126">
      <v>2014</v>
    </oc>
    <nc r="AD126"/>
  </rcc>
  <rcc rId="1693" sId="2">
    <oc r="AE126">
      <v>15</v>
    </oc>
    <nc r="AE126"/>
  </rcc>
  <rcc rId="1694" sId="2">
    <oc r="AF126" t="inlineStr">
      <is>
        <t>ж/б</t>
      </is>
    </oc>
    <nc r="AF126"/>
  </rcc>
  <rcc rId="1695" sId="2">
    <oc r="AG126" t="inlineStr">
      <is>
        <t>АВБбШв</t>
      </is>
    </oc>
    <nc r="AG126"/>
  </rcc>
  <rcc rId="1696" sId="2" numFmtId="4">
    <oc r="Z126">
      <v>2014</v>
    </oc>
    <nc r="Z126"/>
  </rcc>
  <rcc rId="1697" sId="2">
    <oc r="AA126">
      <v>7</v>
    </oc>
    <nc r="AA126"/>
  </rcc>
  <rcc rId="1698" sId="2" numFmtId="34">
    <oc r="AC127">
      <v>0.1</v>
    </oc>
    <nc r="AC127">
      <f>SUM(AC126)</f>
    </nc>
  </rcc>
  <rcc rId="1699" sId="2" numFmtId="34">
    <oc r="AH127">
      <v>0.05</v>
    </oc>
    <nc r="AH127">
      <f>SUM(AH126)</f>
    </nc>
  </rcc>
  <rcc rId="1700" sId="2" numFmtId="34">
    <oc r="AH28">
      <v>20.700000000000003</v>
    </oc>
    <nc r="AH28">
      <f>'I-ЦЗ'!J28</f>
    </nc>
  </rcc>
  <rcc rId="1701" sId="2" numFmtId="34">
    <oc r="R60">
      <v>5.9324694982896702</v>
    </oc>
    <nc r="R60">
      <f>3645829.32915426/1000000</f>
    </nc>
  </rcc>
  <rcc rId="1702" sId="2" numFmtId="34">
    <oc r="S60">
      <f>30.1599522226841*0.5</f>
    </oc>
    <nc r="S60">
      <f>17885826.8734868/1000000</f>
    </nc>
  </rcc>
  <rcc rId="1703" sId="2" numFmtId="34">
    <oc r="T60">
      <v>4.0031431954300798</v>
    </oc>
    <nc r="T60">
      <f>2513178.59099779/1000000</f>
    </nc>
  </rcc>
  <rcc rId="1704" sId="2" numFmtId="34">
    <oc r="R78">
      <v>33.883098579999995</v>
    </oc>
    <nc r="R78">
      <f>7683747.86134672/1000000</f>
    </nc>
  </rcc>
  <rcc rId="1705" sId="2" numFmtId="34">
    <oc r="S78">
      <f>241.57764037*0.05</f>
    </oc>
    <nc r="S78">
      <f>46862102.3649112/1000000</f>
    </nc>
  </rcc>
  <rcc rId="1706" sId="2" numFmtId="34">
    <oc r="T78">
      <v>35.620204860000001</v>
    </oc>
    <nc r="T78">
      <f>24848360.3146959/1000000</f>
    </nc>
  </rcc>
  <rcc rId="1707" sId="2" numFmtId="34">
    <oc r="R92">
      <v>1.01842721894538</v>
    </oc>
    <nc r="R92">
      <f>438709.638155312/1000000</f>
    </nc>
  </rcc>
  <rcc rId="1708" sId="2" numFmtId="34">
    <oc r="S92">
      <f>6.43723758401492*0.4</f>
    </oc>
    <nc r="S92">
      <f>3395364.34556037/1000000</f>
    </nc>
  </rcc>
  <rcc rId="1709" sId="2" numFmtId="34">
    <oc r="T92">
      <v>0.58842206327896596</v>
    </oc>
    <nc r="T92">
      <f>160087.272263545/1000000</f>
    </nc>
  </rcc>
  <rcc rId="1710" sId="2" numFmtId="34">
    <oc r="R103">
      <v>9.5435445842714408</v>
    </oc>
    <nc r="R103">
      <f>4714347.00477259/1000000</f>
    </nc>
  </rcc>
  <rcc rId="1711" sId="2" numFmtId="34">
    <oc r="S103">
      <f>57.1016485594402*0.3</f>
    </oc>
    <nc r="S103">
      <f>24204526.1841845/1000000</f>
    </nc>
  </rcc>
  <rcc rId="1712" sId="2" numFmtId="34">
    <oc r="T103">
      <v>5.5427195305873607</v>
    </oc>
    <nc r="T103">
      <f>3184905.88789684/1000000</f>
    </nc>
  </rcc>
  <rcc rId="1713" sId="2" numFmtId="34">
    <oc r="R117">
      <v>8.4472849014769711</v>
    </oc>
    <nc r="R117">
      <f>4121618.12147697/1000000</f>
    </nc>
  </rcc>
  <rcc rId="1714" sId="2" numFmtId="34">
    <oc r="S117">
      <f>51.3857171965993*0.25</f>
    </oc>
    <nc r="S117">
      <f>17280199.7365993/1000000</f>
    </nc>
  </rcc>
  <rcc rId="1715" sId="2" numFmtId="34">
    <oc r="T117">
      <v>5.0691863159186408</v>
    </oc>
    <nc r="T117">
      <f>3309435.73591864/1000000</f>
    </nc>
  </rcc>
  <rcc rId="1716" sId="2">
    <oc r="G17">
      <v>2003</v>
    </oc>
    <nc r="G17"/>
  </rcc>
  <rcc rId="1717" sId="2">
    <oc r="H17">
      <v>20</v>
    </oc>
    <nc r="H17"/>
  </rcc>
  <rcc rId="1718" sId="2">
    <oc r="I17" t="inlineStr">
      <is>
        <t>ТДН</t>
      </is>
    </oc>
    <nc r="I17"/>
  </rcc>
  <rcc rId="1719" sId="2" numFmtId="34">
    <oc r="J17">
      <v>32</v>
    </oc>
    <nc r="J17"/>
  </rcc>
  <rcc rId="1720" sId="2" numFmtId="34">
    <oc r="O17">
      <v>0</v>
    </oc>
    <nc r="O17"/>
  </rcc>
  <rcc rId="1721" sId="2">
    <oc r="G18">
      <v>1983</v>
    </oc>
    <nc r="G18"/>
  </rcc>
  <rcc rId="1722" sId="2">
    <oc r="H18">
      <v>20</v>
    </oc>
    <nc r="H18"/>
  </rcc>
  <rcc rId="1723" sId="2">
    <oc r="I18" t="inlineStr">
      <is>
        <t>ТМН</t>
      </is>
    </oc>
    <nc r="I18"/>
  </rcc>
  <rcc rId="1724" sId="2" numFmtId="34">
    <oc r="J18">
      <v>12.6</v>
    </oc>
    <nc r="J18"/>
  </rcc>
  <rcc rId="1725" sId="2" numFmtId="34">
    <oc r="O18">
      <v>0</v>
    </oc>
    <nc r="O18"/>
  </rcc>
  <rcc rId="1726" sId="2" numFmtId="34">
    <oc r="J19">
      <v>0</v>
    </oc>
    <nc r="J19"/>
  </rcc>
  <rcc rId="1727" sId="2" numFmtId="34">
    <oc r="O19">
      <v>0</v>
    </oc>
    <nc r="O19"/>
  </rcc>
  <rcc rId="1728" sId="2" numFmtId="34">
    <oc r="J20">
      <v>0</v>
    </oc>
    <nc r="J20"/>
  </rcc>
  <rcc rId="1729" sId="2">
    <oc r="K20">
      <v>1970</v>
    </oc>
    <nc r="K20"/>
  </rcc>
  <rcc rId="1730" sId="2">
    <oc r="L20">
      <v>15</v>
    </oc>
    <nc r="L20"/>
  </rcc>
  <rcc rId="1731" sId="2">
    <oc r="M20" t="inlineStr">
      <is>
        <t>ж/б</t>
      </is>
    </oc>
    <nc r="M20"/>
  </rcc>
  <rcc rId="1732" sId="2">
    <oc r="N20" t="inlineStr">
      <is>
        <t xml:space="preserve">АС-95,
АС-70 </t>
      </is>
    </oc>
    <nc r="N20"/>
  </rcc>
  <rcc rId="1733" sId="2" numFmtId="34">
    <oc r="O20">
      <v>14.94</v>
    </oc>
    <nc r="O20"/>
  </rcc>
  <rcc rId="1734" sId="2" numFmtId="4">
    <oc r="G21">
      <v>1993</v>
    </oc>
    <nc r="G21"/>
  </rcc>
  <rcc rId="1735" sId="2">
    <oc r="H21">
      <v>20</v>
    </oc>
    <nc r="H21"/>
  </rcc>
  <rcc rId="1736" sId="2">
    <oc r="I21" t="inlineStr">
      <is>
        <t>ТМ</t>
      </is>
    </oc>
    <nc r="I21"/>
  </rcc>
  <rcc rId="1737" sId="2" numFmtId="34">
    <oc r="J21">
      <v>2.3199999999999998</v>
    </oc>
    <nc r="J21"/>
  </rcc>
  <rcc rId="1738" sId="2" numFmtId="34">
    <oc r="O21">
      <v>0</v>
    </oc>
    <nc r="O21"/>
  </rcc>
  <rcc rId="1739" sId="2" numFmtId="34">
    <oc r="O15">
      <v>26.144666666666666</v>
    </oc>
    <nc r="O15">
      <f>SUM(O12:O14)</f>
    </nc>
  </rcc>
  <rcc rId="1740" sId="2" numFmtId="34">
    <oc r="J15">
      <v>8.4600000000000009</v>
    </oc>
    <nc r="J15">
      <f>SUM(J12:J14)</f>
    </nc>
  </rcc>
  <rcc rId="1741" sId="2" numFmtId="34">
    <oc r="O22">
      <v>14.94</v>
    </oc>
    <nc r="O22">
      <f>SUM(O17:O21)</f>
    </nc>
  </rcc>
  <rcc rId="1742" sId="2" numFmtId="34">
    <oc r="J22">
      <v>46.92</v>
    </oc>
    <nc r="J22">
      <f>SUM(J17:J21)</f>
    </nc>
  </rcc>
  <rcc rId="1743" sId="2" numFmtId="34">
    <oc r="O8">
      <v>41.084666666666664</v>
    </oc>
    <nc r="O8">
      <f>O9+O35</f>
    </nc>
  </rcc>
  <rcc rId="1744" sId="2" numFmtId="34">
    <oc r="O9">
      <v>41.084666666666664</v>
    </oc>
    <nc r="O9">
      <f>O10+O30+O31+O34</f>
    </nc>
  </rcc>
  <rcc rId="1745" sId="2" odxf="1" dxf="1" numFmtId="34">
    <oc r="O10">
      <v>41.084666666666664</v>
    </oc>
    <nc r="O10">
      <f>O15+O22+O25+O29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746" sId="2" numFmtId="34">
    <oc r="J8">
      <v>55.38</v>
    </oc>
    <nc r="J8">
      <f>J9+J35</f>
    </nc>
  </rcc>
  <rcc rId="1747" sId="2" numFmtId="34">
    <oc r="J9">
      <v>55.38</v>
    </oc>
    <nc r="J9">
      <f>J10+J30+J31+J34</f>
    </nc>
  </rcc>
  <rcc rId="1748" sId="2" odxf="1" dxf="1" numFmtId="34">
    <oc r="J10">
      <v>55.38</v>
    </oc>
    <nc r="J10">
      <f>J15+J22+J25+J29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AJ12:AJ147">
    <dxf>
      <numFmt numFmtId="35" formatCode="_-* #,##0.00_р_._-;\-* #,##0.00_р_._-;_-* &quot;-&quot;??_р_._-;_-@_-"/>
    </dxf>
  </rfmt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Cols" hidden="1" oldHidden="1">
    <formula>'IV-ЦЗ'!$W:$BE</formula>
    <oldFormula>'IV-ЦЗ'!$W:$BE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0" sId="3">
    <oc r="F7">
      <v>62.2</v>
    </oc>
    <nc r="F7">
      <f>2*16+2*6.3+2*6.3+2*2.5</f>
    </nc>
  </rcc>
  <rfmt sheetId="3" sqref="H7" start="0" length="0">
    <dxf>
      <border outline="0">
        <left style="medium">
          <color indexed="64"/>
        </left>
      </border>
    </dxf>
  </rfmt>
  <rcc rId="1761" sId="3">
    <oc r="H8" t="inlineStr">
      <is>
        <t>2х25</t>
      </is>
    </oc>
    <nc r="H8" t="inlineStr">
      <is>
        <t>2х16</t>
      </is>
    </nc>
  </rcc>
  <rcc rId="1762" sId="3" odxf="1" dxf="1">
    <oc r="H7">
      <v>80.2</v>
    </oc>
    <nc r="H7">
      <f>2*25+2*6.3+2*6.3+2*2.5</f>
    </nc>
    <ndxf>
      <border outline="0">
        <left style="thin">
          <color indexed="64"/>
        </left>
      </border>
    </ndxf>
  </rcc>
  <rcc rId="1763" sId="3">
    <oc r="J7">
      <v>80.2</v>
    </oc>
    <nc r="J7">
      <f>2*25+2*6.3+2*6.3+2*2.5</f>
    </nc>
  </rcc>
  <rfmt sheetId="3" sqref="N7">
    <dxf>
      <fill>
        <patternFill patternType="solid">
          <bgColor rgb="FFFF00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4" sId="4" odxf="1" s="1" dxf="1" numFmtId="34">
    <nc r="BV47">
      <v>331.97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  <border outline="0">
        <right style="medium">
          <color indexed="64"/>
        </right>
      </border>
    </ndxf>
  </rcc>
  <rcc rId="1765" sId="4" numFmtId="34">
    <oc r="BY47">
      <v>331.97</v>
    </oc>
    <nc r="BY47"/>
  </rcc>
  <rfmt sheetId="4" sqref="BV4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BV47">
    <dxf>
      <fill>
        <patternFill patternType="solid">
          <bgColor rgb="FFFFFF00"/>
        </patternFill>
      </fill>
    </dxf>
  </rfmt>
  <rfmt sheetId="4" sqref="BV47">
    <dxf>
      <fill>
        <patternFill>
          <bgColor rgb="FFFFC000"/>
        </patternFill>
      </fill>
    </dxf>
  </rfmt>
  <rcc rId="1766" sId="4" odxf="1" dxf="1" numFmtId="34">
    <nc r="BV99">
      <v>207.28</v>
    </nc>
    <odxf/>
    <ndxf/>
  </rcc>
  <rcc rId="1767" sId="4" numFmtId="34">
    <oc r="BY99">
      <v>207.28</v>
    </oc>
    <nc r="BY99"/>
  </rcc>
  <rfmt sheetId="4" sqref="BV99">
    <dxf>
      <fill>
        <patternFill patternType="solid">
          <bgColor rgb="FFFFC000"/>
        </patternFill>
      </fill>
    </dxf>
  </rfmt>
  <rcc rId="1768" sId="4">
    <nc r="BV95">
      <f>SUM(BV89:BV94)</f>
    </nc>
  </rcc>
  <rcc rId="1769" sId="4">
    <nc r="BW95">
      <f>SUM(BW89:BW94)</f>
    </nc>
  </rcc>
  <rcc rId="1770" sId="4">
    <nc r="BX95">
      <f>SUM(BX89:BX94)</f>
    </nc>
  </rcc>
  <rcc rId="1771" sId="4" odxf="1" s="1" dxf="1" numFmtId="34">
    <oc r="BY95">
      <v>105.13</v>
    </oc>
    <nc r="BY95">
      <f>SUM(BY89:BY94)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772" sId="4">
    <nc r="BV100">
      <f>SUM(BV97:BV99)</f>
    </nc>
  </rcc>
  <rcc rId="1773" sId="4">
    <nc r="BW100">
      <f>SUM(BW97:BW99)</f>
    </nc>
  </rcc>
  <rcc rId="1774" sId="4">
    <nc r="BX100">
      <f>SUM(BX97:BX99)</f>
    </nc>
  </rcc>
  <rcc rId="1775" sId="4" odxf="1" s="1" dxf="1">
    <oc r="BY100">
      <v>207.28</v>
    </oc>
    <nc r="BY100">
      <f>SUM(BY97:BY99)</f>
    </nc>
    <ndxf/>
  </rcc>
  <rcc rId="1776" sId="4">
    <nc r="BV24">
      <f>SUM(BV19:BV23)</f>
    </nc>
  </rcc>
  <rcc rId="1777" sId="4">
    <nc r="BW24">
      <f>SUM(BW19:BW23)</f>
    </nc>
  </rcc>
  <rcc rId="1778" sId="4">
    <nc r="BX24">
      <f>SUM(BX19:BX23)</f>
    </nc>
  </rcc>
  <rcc rId="1779" sId="4" odxf="1" dxf="1">
    <oc r="BY24">
      <f>BY20+BY19</f>
    </oc>
    <nc r="BY24">
      <f>SUM(BY19:BY23)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1780" sId="4">
    <oc r="BV31">
      <f>BV30+BV29</f>
    </oc>
    <nc r="BV31">
      <f>BV30+BV29</f>
    </nc>
  </rcc>
  <rcc rId="1781" sId="4">
    <nc r="BV33">
      <f>SUM(BV34:BV36)</f>
    </nc>
  </rcc>
  <rcc rId="1782" sId="4">
    <nc r="BW33">
      <f>SUM(BW34:BW36)</f>
    </nc>
  </rcc>
  <rcc rId="1783" sId="4">
    <nc r="BX33">
      <f>SUM(BX34:BX36)</f>
    </nc>
  </rcc>
  <rcc rId="1784" sId="4" odxf="1" s="1" dxf="1" numFmtId="34">
    <oc r="BY33">
      <v>242.52</v>
    </oc>
    <nc r="BY33">
      <f>SUM(BY34:BY36)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785" sId="4">
    <nc r="BV43">
      <f>SUM(BV40:BV42)</f>
    </nc>
  </rcc>
  <rcc rId="1786" sId="4">
    <nc r="BW43">
      <f>SUM(BW40:BW42)</f>
    </nc>
  </rcc>
  <rcc rId="1787" sId="4">
    <nc r="BX43">
      <f>SUM(BX40:BX42)</f>
    </nc>
  </rcc>
  <rcc rId="1788" sId="4" odxf="1" s="1" dxf="1" numFmtId="34">
    <oc r="BY43">
      <v>132</v>
    </oc>
    <nc r="BY43">
      <f>SUM(BY40:BY42)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789" sId="4">
    <oc r="BW56">
      <f>BW53+BW47</f>
    </oc>
    <nc r="BW56">
      <f>BW53+BW47</f>
    </nc>
  </rcc>
  <rcc rId="1790" sId="4">
    <oc r="BX56">
      <f>BX53+BX47</f>
    </oc>
    <nc r="BX56">
      <f>BX53+BX47</f>
    </nc>
  </rcc>
  <rcc rId="1791" sId="4">
    <oc r="BY56">
      <f>BY53+BY47</f>
    </oc>
    <nc r="BY56">
      <f>BY53+BY47</f>
    </nc>
  </rcc>
  <rcc rId="1792" sId="4">
    <nc r="BV65">
      <f>SUM(BV58:BV64)</f>
    </nc>
  </rcc>
  <rcc rId="1793" sId="4">
    <nc r="BW65">
      <f>SUM(BW58:BW64)</f>
    </nc>
  </rcc>
  <rcc rId="1794" sId="4">
    <nc r="BX65">
      <f>SUM(BX58:BX64)</f>
    </nc>
  </rcc>
  <rcc rId="1795" sId="4" odxf="1" dxf="1">
    <oc r="BY65">
      <f>BY61+BY60+BY59</f>
    </oc>
    <nc r="BY65">
      <f>SUM(BY58:BY64)</f>
    </nc>
    <odxf>
      <alignment wrapText="1" readingOrder="0"/>
      <border outline="0">
        <right style="medium">
          <color indexed="64"/>
        </right>
      </border>
    </odxf>
    <ndxf>
      <alignment wrapText="0" readingOrder="0"/>
      <border outline="0">
        <right style="thin">
          <color indexed="64"/>
        </right>
      </border>
    </ndxf>
  </rcc>
  <rcc rId="1796" sId="4">
    <oc r="BV87">
      <f>BV83+BV80+BV69+BV78+BV68</f>
    </oc>
    <nc r="BV87">
      <f>SUM(BV67:BV86)</f>
    </nc>
  </rcc>
  <rcc rId="1797" sId="4">
    <oc r="BW87">
      <f>BW83+BW80+BW69+BW78+BW68</f>
    </oc>
    <nc r="BW87">
      <f>SUM(BW67:BW86)</f>
    </nc>
  </rcc>
  <rcc rId="1798" sId="4">
    <oc r="BX87">
      <f>BX83+BX80+BX69+BX78+BX68</f>
    </oc>
    <nc r="BX87">
      <f>SUM(BX67:BX86)</f>
    </nc>
  </rcc>
  <rcc rId="1799" sId="4">
    <oc r="BY87">
      <f>BY83+BY80+BY69+BY78+BY68</f>
    </oc>
    <nc r="BY87">
      <f>SUM(BY67:BY86)</f>
    </nc>
  </rcc>
  <rcc rId="1800" sId="4">
    <nc r="BV107">
      <f>SUM(BV102:BV106)</f>
    </nc>
  </rcc>
  <rcc rId="1801" sId="4">
    <nc r="BW107">
      <f>SUM(BW102:BW106)</f>
    </nc>
  </rcc>
  <rcc rId="1802" sId="4">
    <nc r="BX107">
      <f>SUM(BX102:BX106)</f>
    </nc>
  </rcc>
  <rcc rId="1803" sId="4" odxf="1" s="1" dxf="1" numFmtId="34">
    <oc r="BY107">
      <v>242.84</v>
    </oc>
    <nc r="BY107">
      <f>SUM(BY102:BY106)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804" sId="4">
    <nc r="BV123">
      <f>SUM(BV109:BV122)</f>
    </nc>
  </rcc>
  <rcc rId="1805" sId="4">
    <nc r="BW123">
      <f>SUM(BW109:BW122)</f>
    </nc>
  </rcc>
  <rcc rId="1806" sId="4">
    <nc r="BX123">
      <f>SUM(BX109:BX122)</f>
    </nc>
  </rcc>
  <rcc rId="1807" sId="4" odxf="1" s="1" dxf="1" numFmtId="34">
    <oc r="BY123">
      <v>503.32745000000011</v>
    </oc>
    <nc r="BY123">
      <f>SUM(BY109:BY122)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808" sId="4" odxf="1" s="1" dxf="1" numFmtId="34">
    <oc r="BU123">
      <v>503.32745000000011</v>
    </oc>
    <nc r="BU123">
      <f>SUM(BU109:BU122)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809" sId="4">
    <nc r="BV143">
      <f>SUM(BV144:BV149)</f>
    </nc>
  </rcc>
  <rcc rId="1810" sId="4">
    <nc r="BW143">
      <f>SUM(BW144:BW149)</f>
    </nc>
  </rcc>
  <rcc rId="1811" sId="4">
    <nc r="BX143">
      <f>SUM(BX144:BX149)</f>
    </nc>
  </rcc>
  <rcc rId="1812" sId="4" odxf="1" s="1" dxf="1" numFmtId="34">
    <oc r="BY143">
      <v>51.018396559999999</v>
    </oc>
    <nc r="BY143">
      <f>SUM(BY144:BY149)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5" formatCode="_-* #,##0.00_р_._-;\-* #,##0.00_р_._-;_-* &quot;-&quot;??_р_.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/>
  </rcc>
  <rcc rId="1813" sId="4" numFmtId="34">
    <nc r="BH121">
      <v>5.81</v>
    </nc>
  </rcc>
  <rcc rId="1814" sId="4" numFmtId="34">
    <oc r="BJ121">
      <v>5.81</v>
    </oc>
    <nc r="BJ121"/>
  </rcc>
  <rfmt sheetId="4" sqref="BH121">
    <dxf>
      <fill>
        <patternFill patternType="solid">
          <bgColor rgb="FFFFC000"/>
        </patternFill>
      </fill>
    </dxf>
  </rfmt>
  <rfmt sheetId="4" sqref="O94:V94">
    <dxf>
      <fill>
        <patternFill patternType="solid">
          <bgColor rgb="FFFFFF00"/>
        </patternFill>
      </fill>
    </dxf>
  </rfmt>
  <rcc rId="1815" sId="4" numFmtId="34">
    <nc r="Q121">
      <v>1.88</v>
    </nc>
  </rcc>
  <rcc rId="1816" sId="4" numFmtId="34">
    <nc r="R121">
      <v>0</v>
    </nc>
  </rcc>
  <rcc rId="1817" sId="4" numFmtId="34">
    <oc r="U121">
      <v>1.88</v>
    </oc>
    <nc r="U121"/>
  </rcc>
  <rcc rId="1818" sId="4" numFmtId="34">
    <oc r="V121">
      <v>0</v>
    </oc>
    <nc r="V121"/>
  </rcc>
  <rcc rId="1819" sId="4" numFmtId="34">
    <nc r="AS47">
      <v>54.2</v>
    </nc>
  </rcc>
  <rcc rId="1820" sId="4" odxf="1" dxf="1" numFmtId="34">
    <nc r="AT47">
      <v>12.59</v>
    </nc>
    <odxf>
      <border outline="0">
        <right style="thin">
          <color indexed="64"/>
        </right>
      </border>
    </odxf>
    <ndxf>
      <border outline="0">
        <right/>
      </border>
    </ndxf>
  </rcc>
  <rcc rId="1821" sId="4" numFmtId="34">
    <oc r="AY47">
      <v>54.2</v>
    </oc>
    <nc r="AY47"/>
  </rcc>
  <rcc rId="1822" sId="4" numFmtId="34">
    <oc r="AZ47">
      <v>12.59</v>
    </oc>
    <nc r="AZ47"/>
  </rcc>
  <rcc rId="1823" sId="4" numFmtId="34">
    <nc r="AS99">
      <v>25.3</v>
    </nc>
  </rcc>
  <rcc rId="1824" sId="4" odxf="1" dxf="1" numFmtId="34">
    <nc r="AT99">
      <v>0.4</v>
    </nc>
    <odxf>
      <border outline="0">
        <right style="thin">
          <color indexed="64"/>
        </right>
      </border>
    </odxf>
    <ndxf>
      <border outline="0">
        <right/>
      </border>
    </ndxf>
  </rcc>
  <rcc rId="1825" sId="4" numFmtId="34">
    <oc r="AY99">
      <v>25.3</v>
    </oc>
    <nc r="AY99"/>
  </rcc>
  <rcc rId="1826" sId="4" numFmtId="34">
    <oc r="AZ99">
      <v>0.4</v>
    </oc>
    <nc r="AZ99"/>
  </rcc>
  <rdn rId="0" localSheetId="4" customView="1" name="Z_66126664_062A_4ECE_A259_8CE7F3FB99EA_.wvu.Cols" hidden="1" oldHidden="1">
    <oldFormula>'IV-ЦЗ'!$W:$BE</oldFormula>
  </rdn>
  <rcv guid="{66126664-062A-4ECE-A259-8CE7F3FB99EA}" action="delete"/>
  <rdn rId="0" localSheetId="1" customView="1" name="Z_66126664_062A_4ECE_A259_8CE7F3FB99EA_.wvu.PrintArea" hidden="1" oldHidden="1">
    <formula>'I-ЦЗ'!$A$1:$AA$147</formula>
    <oldFormula>'I-ЦЗ'!$A$1:$AA$147</oldFormula>
  </rdn>
  <rdn rId="0" localSheetId="1" customView="1" name="Z_66126664_062A_4ECE_A259_8CE7F3FB99EA_.wvu.PrintTitles" hidden="1" oldHidden="1">
    <formula>'I-ЦЗ'!$5:$7</formula>
    <oldFormula>'I-ЦЗ'!$5:$7</oldFormula>
  </rdn>
  <rdn rId="0" localSheetId="1" customView="1" name="Z_66126664_062A_4ECE_A259_8CE7F3FB99EA_.wvu.Cols" hidden="1" oldHidden="1">
    <formula>'I-ЦЗ'!$I:$I,'I-ЦЗ'!$AB:$AG</formula>
    <oldFormula>'I-ЦЗ'!$AB:$AG</oldFormula>
  </rdn>
  <rdn rId="0" localSheetId="1" customView="1" name="Z_66126664_062A_4ECE_A259_8CE7F3FB99EA_.wvu.FilterData" hidden="1" oldHidden="1">
    <formula>'I-ЦЗ'!$A$7:$AG$147</formula>
    <oldFormula>'I-ЦЗ'!$A$7:$AG$147</oldFormula>
  </rdn>
  <rdn rId="0" localSheetId="2" customView="1" name="Z_66126664_062A_4ECE_A259_8CE7F3FB99EA_.wvu.PrintArea" hidden="1" oldHidden="1">
    <formula>'II-ЦЗ'!$A$1:$AJ$147</formula>
    <oldFormula>'II-ЦЗ'!$A$1:$AJ$147</oldFormula>
  </rdn>
  <rdn rId="0" localSheetId="2" customView="1" name="Z_66126664_062A_4ECE_A259_8CE7F3FB99EA_.wvu.Cols" hidden="1" oldHidden="1">
    <formula>'II-ЦЗ'!$C:$F,'II-ЦЗ'!$V:$Y</formula>
    <oldFormula>'II-ЦЗ'!$C:$F,'II-ЦЗ'!$V:$Y</oldFormula>
  </rdn>
  <rdn rId="0" localSheetId="3" customView="1" name="Z_66126664_062A_4ECE_A259_8CE7F3FB99EA_.wvu.PrintArea" hidden="1" oldHidden="1">
    <formula>'III-ЦЗ'!$A$1:$AD$12</formula>
    <oldFormula>'III-ЦЗ'!$A$1:$AD$12</oldFormula>
  </rdn>
  <rdn rId="0" localSheetId="4" customView="1" name="Z_66126664_062A_4ECE_A259_8CE7F3FB99EA_.wvu.PrintArea" hidden="1" oldHidden="1">
    <formula>'IV-ЦЗ'!$A$1:$BY$149</formula>
    <oldFormula>'IV-ЦЗ'!$A$1:$BY$149</oldFormula>
  </rdn>
  <rdn rId="0" localSheetId="4" customView="1" name="Z_66126664_062A_4ECE_A259_8CE7F3FB99EA_.wvu.PrintTitles" hidden="1" oldHidden="1">
    <formula>'IV-ЦЗ'!$5:$9</formula>
    <oldFormula>'IV-ЦЗ'!$5:$9</oldFormula>
  </rdn>
  <rdn rId="0" localSheetId="4" customView="1" name="Z_66126664_062A_4ECE_A259_8CE7F3FB99EA_.wvu.FilterData" hidden="1" oldHidden="1">
    <formula>'IV-ЦЗ'!$A$9:$BY$149</formula>
    <oldFormula>'IV-ЦЗ'!$A$9:$BY$149</oldFormula>
  </rdn>
  <rcv guid="{66126664-062A-4ECE-A259-8CE7F3FB99EA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30:L30">
    <dxf>
      <fill>
        <patternFill patternType="none">
          <bgColor auto="1"/>
        </patternFill>
      </fill>
    </dxf>
  </rfmt>
  <rcc rId="1838" sId="4" numFmtId="34">
    <oc r="O30">
      <v>1.69</v>
    </oc>
    <nc r="O30">
      <v>0.11</v>
    </nc>
  </rcc>
  <rcc rId="1839" sId="4" numFmtId="34">
    <oc r="P30">
      <v>0.55000000000000004</v>
    </oc>
    <nc r="P30">
      <v>1.66</v>
    </nc>
  </rcc>
  <rcc rId="1840" sId="4" numFmtId="34">
    <oc r="Q30">
      <v>1.1299999999999999</v>
    </oc>
    <nc r="Q30">
      <v>1.19</v>
    </nc>
  </rcc>
  <rcc rId="1841" sId="4" numFmtId="34">
    <oc r="S30">
      <v>1.1299999999999999</v>
    </oc>
    <nc r="S30">
      <v>2.0299999999999998</v>
    </nc>
  </rcc>
  <rcc rId="1842" sId="4" numFmtId="34">
    <oc r="T30">
      <v>0.36</v>
    </oc>
    <nc r="T30">
      <v>0</v>
    </nc>
  </rcc>
  <rcc rId="1843" sId="4" numFmtId="34">
    <oc r="U30">
      <v>1.69</v>
    </oc>
    <nc r="U30">
      <f>M30-O30-Q30-S30</f>
    </nc>
  </rcc>
  <rcc rId="1844" sId="4" numFmtId="34">
    <oc r="V30">
      <v>0.55000000000000004</v>
    </oc>
    <nc r="V30">
      <f>N30-P30-R30-T30</f>
    </nc>
  </rcc>
  <rcc rId="1845" sId="4" numFmtId="34">
    <oc r="R30">
      <v>0.36</v>
    </oc>
    <nc r="R30">
      <f>N30-P30</f>
    </nc>
  </rcc>
  <rfmt sheetId="4" sqref="O30:V30">
    <dxf>
      <fill>
        <patternFill patternType="none">
          <bgColor auto="1"/>
        </patternFill>
      </fill>
    </dxf>
  </rfmt>
  <rdn rId="0" localSheetId="4" customView="1" name="Z_70368EA8_569F_46FC_8D39_3EC97687735A_.wvu.Cols" hidden="1" oldHidden="1">
    <oldFormula>'IV-ЦЗ'!$W:$BE</oldFormula>
  </rdn>
  <rcv guid="{70368EA8-569F-46FC-8D39-3EC97687735A}" action="delete"/>
  <rdn rId="0" localSheetId="1" customView="1" name="Z_70368EA8_569F_46FC_8D39_3EC97687735A_.wvu.PrintArea" hidden="1" oldHidden="1">
    <formula>'I-ЦЗ'!$A$1:$AA$147</formula>
    <oldFormula>'I-ЦЗ'!$A$1:$AA$147</oldFormula>
  </rdn>
  <rdn rId="0" localSheetId="1" customView="1" name="Z_70368EA8_569F_46FC_8D39_3EC97687735A_.wvu.PrintTitles" hidden="1" oldHidden="1">
    <formula>'I-ЦЗ'!$5:$7</formula>
    <oldFormula>'I-ЦЗ'!$5:$7</oldFormula>
  </rdn>
  <rdn rId="0" localSheetId="1" customView="1" name="Z_70368EA8_569F_46FC_8D39_3EC97687735A_.wvu.Cols" hidden="1" oldHidden="1">
    <formula>'I-ЦЗ'!$AB:$AG</formula>
    <oldFormula>'I-ЦЗ'!$AB:$AG</oldFormula>
  </rdn>
  <rdn rId="0" localSheetId="1" customView="1" name="Z_70368EA8_569F_46FC_8D39_3EC97687735A_.wvu.FilterData" hidden="1" oldHidden="1">
    <formula>'I-ЦЗ'!$A$7:$AG$147</formula>
    <oldFormula>'I-ЦЗ'!$A$7:$AG$147</oldFormula>
  </rdn>
  <rdn rId="0" localSheetId="2" customView="1" name="Z_70368EA8_569F_46FC_8D39_3EC97687735A_.wvu.PrintArea" hidden="1" oldHidden="1">
    <formula>'II-ЦЗ'!$A$1:$AJ$147</formula>
    <oldFormula>'II-ЦЗ'!$A$1:$AJ$147</oldFormula>
  </rdn>
  <rdn rId="0" localSheetId="2" customView="1" name="Z_70368EA8_569F_46FC_8D39_3EC97687735A_.wvu.Cols" hidden="1" oldHidden="1">
    <formula>'II-ЦЗ'!$C:$F,'II-ЦЗ'!$V:$Y</formula>
    <oldFormula>'II-ЦЗ'!$C:$F,'II-ЦЗ'!$V:$Y</oldFormula>
  </rdn>
  <rdn rId="0" localSheetId="3" customView="1" name="Z_70368EA8_569F_46FC_8D39_3EC97687735A_.wvu.PrintArea" hidden="1" oldHidden="1">
    <formula>'III-ЦЗ'!$A$1:$AD$12</formula>
    <oldFormula>'III-ЦЗ'!$A$1:$AD$12</oldFormula>
  </rdn>
  <rdn rId="0" localSheetId="4" customView="1" name="Z_70368EA8_569F_46FC_8D39_3EC97687735A_.wvu.PrintArea" hidden="1" oldHidden="1">
    <formula>'IV-ЦЗ'!$A$1:$BY$149</formula>
    <oldFormula>'IV-ЦЗ'!$A$1:$BY$149</oldFormula>
  </rdn>
  <rdn rId="0" localSheetId="4" customView="1" name="Z_70368EA8_569F_46FC_8D39_3EC97687735A_.wvu.PrintTitles" hidden="1" oldHidden="1">
    <formula>'IV-ЦЗ'!$5:$9</formula>
    <oldFormula>'IV-ЦЗ'!$5:$9</oldFormula>
  </rdn>
  <rdn rId="0" localSheetId="4" customView="1" name="Z_70368EA8_569F_46FC_8D39_3EC97687735A_.wvu.FilterData" hidden="1" oldHidden="1">
    <formula>'IV-ЦЗ'!$A$9:$BY$149</formula>
    <oldFormula>'IV-ЦЗ'!$A$9:$BY$149</oldFormula>
  </rdn>
  <rcv guid="{70368EA8-569F-46FC-8D39-3EC97687735A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7" sId="4" numFmtId="34">
    <oc r="Y30">
      <v>0.16200000000000001</v>
    </oc>
    <nc r="Y30"/>
  </rcc>
  <rcc rId="1858" sId="4" numFmtId="34">
    <oc r="AA30">
      <v>0.11</v>
    </oc>
    <nc r="AA30"/>
  </rcc>
  <rcc rId="1859" sId="4" numFmtId="34">
    <oc r="AC30">
      <v>0.11</v>
    </oc>
    <nc r="AC30"/>
  </rcc>
  <rcc rId="1860" sId="4" numFmtId="34">
    <oc r="AE30">
      <v>0.16200000000000001</v>
    </oc>
    <nc r="AE30">
      <f>W30</f>
    </nc>
  </rcc>
  <rcc rId="1861" sId="4" numFmtId="34">
    <oc r="AF30">
      <v>0</v>
    </oc>
    <nc r="AF30">
      <f>X30</f>
    </nc>
  </rcc>
  <rfmt sheetId="4" sqref="Y30:AF30">
    <dxf>
      <fill>
        <patternFill patternType="none">
          <bgColor auto="1"/>
        </patternFill>
      </fill>
    </dxf>
  </rfmt>
  <rcc rId="1862" sId="4" numFmtId="34">
    <oc r="AI30">
      <v>1.26</v>
    </oc>
    <nc r="AI30">
      <v>0.13</v>
    </nc>
  </rcc>
  <rcc rId="1863" sId="4" numFmtId="34">
    <oc r="AJ30">
      <v>0.3</v>
    </oc>
    <nc r="AJ30">
      <f>AH30</f>
    </nc>
  </rcc>
  <rcc rId="1864" sId="4" numFmtId="34">
    <oc r="AK30">
      <v>0.84</v>
    </oc>
    <nc r="AK30">
      <v>0.89</v>
    </nc>
  </rcc>
  <rcc rId="1865" sId="4" numFmtId="34">
    <oc r="AL30">
      <v>0.2</v>
    </oc>
    <nc r="AL30">
      <v>0</v>
    </nc>
  </rcc>
  <rcc rId="1866" sId="4" numFmtId="34">
    <oc r="AM30">
      <v>0.84</v>
    </oc>
    <nc r="AM30">
      <v>1.18</v>
    </nc>
  </rcc>
  <rcc rId="1867" sId="4" numFmtId="34">
    <oc r="AN30">
      <v>0.2</v>
    </oc>
    <nc r="AN30">
      <v>0</v>
    </nc>
  </rcc>
  <rcc rId="1868" sId="4" numFmtId="34">
    <oc r="AO30">
      <v>1.26</v>
    </oc>
    <nc r="AO30">
      <f>AG30-AI30-AK30-AM30</f>
    </nc>
  </rcc>
  <rcc rId="1869" sId="4" numFmtId="34">
    <oc r="AP30">
      <v>0.2</v>
    </oc>
    <nc r="AP30">
      <v>0</v>
    </nc>
  </rcc>
  <rfmt sheetId="4" sqref="AI30:AP30">
    <dxf>
      <fill>
        <patternFill patternType="none">
          <bgColor auto="1"/>
        </patternFill>
      </fill>
    </dxf>
  </rfmt>
  <rcc rId="1870" sId="4" numFmtId="34">
    <oc r="AS30">
      <v>1.35</v>
    </oc>
    <nc r="AS30">
      <v>0.59</v>
    </nc>
  </rcc>
  <rcc rId="1871" sId="4" numFmtId="34">
    <oc r="AT30">
      <v>0.59</v>
    </oc>
    <nc r="AT30">
      <v>0.96</v>
    </nc>
  </rcc>
  <rcc rId="1872" sId="4" numFmtId="34">
    <oc r="AU30">
      <v>0.9</v>
    </oc>
    <nc r="AU30">
      <v>1.77</v>
    </nc>
  </rcc>
  <rcc rId="1873" sId="4" numFmtId="34">
    <oc r="AV30">
      <v>0.39</v>
    </oc>
    <nc r="AV30">
      <v>0</v>
    </nc>
  </rcc>
  <rcc rId="1874" sId="4" numFmtId="34">
    <oc r="AW30">
      <v>0.9</v>
    </oc>
    <nc r="AW30">
      <v>1.32</v>
    </nc>
  </rcc>
  <rcc rId="1875" sId="4" numFmtId="34">
    <oc r="AX30">
      <v>0.39</v>
    </oc>
    <nc r="AX30">
      <v>0</v>
    </nc>
  </rcc>
  <rcc rId="1876" sId="4" numFmtId="34">
    <oc r="AY30">
      <v>1.35</v>
    </oc>
    <nc r="AY30">
      <f>AQ30-AS30-AU30-AW30</f>
    </nc>
  </rcc>
  <rcc rId="1877" sId="4" odxf="1" dxf="1">
    <oc r="AZ30">
      <v>0.59</v>
    </oc>
    <nc r="AZ30">
      <f>AR30-AT30-AV30-AX30</f>
    </nc>
    <ndxf>
      <border outline="0">
        <right style="thin">
          <color indexed="64"/>
        </right>
      </border>
    </ndxf>
  </rcc>
  <rfmt sheetId="4" sqref="AS30:AZ30">
    <dxf>
      <fill>
        <patternFill patternType="none">
          <bgColor auto="1"/>
        </patternFill>
      </fill>
    </dxf>
  </rfmt>
  <rcc rId="1878" sId="4" odxf="1" dxf="1">
    <oc r="AS11">
      <f>AS12+AS33</f>
    </oc>
    <nc r="AS11">
      <f>AS12+AS33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79" sId="4" odxf="1" dxf="1">
    <oc r="AT11">
      <f>AT12+AT33</f>
    </oc>
    <nc r="AT11">
      <f>AT12+AT33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0" sId="4" odxf="1" dxf="1">
    <oc r="AU11">
      <f>AU12+AU33</f>
    </oc>
    <nc r="AU11">
      <f>AU12+AU33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1" sId="4" odxf="1" dxf="1">
    <oc r="AV11">
      <f>AV12+AV33</f>
    </oc>
    <nc r="AV11">
      <f>AV12+AV33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2" sId="4" odxf="1" dxf="1">
    <oc r="AW11">
      <f>AW12+AW33</f>
    </oc>
    <nc r="AW11">
      <f>AW12+AW33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3" sId="4" odxf="1" dxf="1">
    <oc r="AX11">
      <f>AX12+AX33</f>
    </oc>
    <nc r="AX11">
      <f>AX12+AX33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AZ11" start="0" length="0">
    <dxf>
      <border outline="0">
        <right style="thin">
          <color indexed="64"/>
        </right>
      </border>
    </dxf>
  </rfmt>
  <rcc rId="1884" sId="4" odxf="1" dxf="1">
    <oc r="AS12">
      <f>AS17+AS24+AS27+AS31</f>
    </oc>
    <nc r="AS12">
      <f>AS17+AS24+AS27+AS31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5" sId="4" odxf="1" dxf="1">
    <oc r="AT12">
      <f>AT17+AT24+AT27+AT31</f>
    </oc>
    <nc r="AT12">
      <f>AT17+AT24+AT27+AT31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6" sId="4" odxf="1" dxf="1">
    <oc r="AU12">
      <f>AU17+AU24+AU27+AU31</f>
    </oc>
    <nc r="AU12">
      <f>AU17+AU24+AU27+AU31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7" sId="4" odxf="1" dxf="1">
    <oc r="AV12">
      <f>AV17+AV24+AV27+AV31</f>
    </oc>
    <nc r="AV12">
      <f>AV17+AV24+AV27+AV31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8" sId="4" odxf="1" dxf="1">
    <oc r="AW12">
      <f>AW17+AW24+AW27+AW31</f>
    </oc>
    <nc r="AW12">
      <f>AW17+AW24+AW27+AW31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cc rId="1889" sId="4" odxf="1" dxf="1">
    <oc r="AX12">
      <f>AX17+AX24+AX27+AX31</f>
    </oc>
    <nc r="AX12">
      <f>AX17+AX24+AX27+AX31</f>
    </nc>
    <odxf>
      <alignment wrapText="1" readingOrder="0"/>
      <border outline="0">
        <top style="thin">
          <color indexed="64"/>
        </top>
      </border>
    </odxf>
    <ndxf>
      <alignment wrapText="0" readingOrder="0"/>
      <border outline="0">
        <top/>
      </border>
    </ndxf>
  </rcc>
  <rfmt sheetId="4" sqref="AY12" start="0" length="0">
    <dxf>
      <alignment wrapText="0" readingOrder="0"/>
      <border outline="0">
        <top/>
      </border>
    </dxf>
  </rfmt>
  <rfmt sheetId="4" sqref="AZ12" start="0" length="0">
    <dxf>
      <alignment wrapText="0" readingOrder="0"/>
      <border outline="0">
        <right style="thin">
          <color indexed="64"/>
        </right>
        <top/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view="pageBreakPreview" zoomScale="80" zoomScaleNormal="80" zoomScaleSheetLayoutView="80" workbookViewId="0">
      <pane xSplit="2" ySplit="7" topLeftCell="D62" activePane="bottomRight" state="frozen"/>
      <selection pane="topRight" activeCell="C1" sqref="C1"/>
      <selection pane="bottomLeft" activeCell="A8" sqref="A8"/>
      <selection pane="bottomRight" activeCell="V4" sqref="V4"/>
    </sheetView>
  </sheetViews>
  <sheetFormatPr defaultRowHeight="15"/>
  <cols>
    <col min="1" max="1" width="5.7109375" style="1" customWidth="1"/>
    <col min="2" max="2" width="43.140625" style="1" customWidth="1"/>
    <col min="3" max="3" width="8.7109375" style="1" customWidth="1"/>
    <col min="4" max="5" width="11.7109375" style="1" customWidth="1"/>
    <col min="6" max="7" width="11.140625" style="1" customWidth="1"/>
    <col min="8" max="8" width="14.85546875" style="1" customWidth="1"/>
    <col min="9" max="9" width="13" style="1" hidden="1" customWidth="1"/>
    <col min="10" max="19" width="10.7109375" style="1" customWidth="1"/>
    <col min="20" max="20" width="11.5703125" style="1" customWidth="1"/>
    <col min="21" max="21" width="10.7109375" style="1" customWidth="1"/>
    <col min="22" max="22" width="14.85546875" style="1" bestFit="1" customWidth="1"/>
    <col min="23" max="25" width="11.7109375" style="1" customWidth="1"/>
    <col min="26" max="27" width="11.5703125" style="1" bestFit="1" customWidth="1"/>
    <col min="28" max="28" width="12.7109375" style="72" hidden="1" customWidth="1"/>
    <col min="29" max="29" width="21.28515625" style="72" hidden="1" customWidth="1"/>
    <col min="30" max="33" width="12.7109375" style="72" hidden="1" customWidth="1"/>
    <col min="34" max="16384" width="9.140625" style="3"/>
  </cols>
  <sheetData>
    <row r="1" spans="1:33">
      <c r="W1" s="2"/>
      <c r="X1" s="2"/>
      <c r="Y1" s="2"/>
      <c r="Z1" s="2"/>
      <c r="AA1" s="5"/>
      <c r="AB1" s="4"/>
      <c r="AC1" s="4"/>
      <c r="AD1" s="4"/>
      <c r="AE1" s="4"/>
      <c r="AF1" s="4"/>
      <c r="AG1" s="4"/>
    </row>
    <row r="2" spans="1:33" ht="15.75">
      <c r="A2" s="367" t="s">
        <v>156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6"/>
      <c r="AC2" s="6"/>
      <c r="AD2" s="6"/>
      <c r="AE2" s="6"/>
      <c r="AF2" s="6"/>
      <c r="AG2" s="6"/>
    </row>
    <row r="3" spans="1:3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49"/>
      <c r="W3" s="7"/>
      <c r="X3" s="7"/>
      <c r="Y3" s="7"/>
      <c r="Z3" s="7"/>
      <c r="AA3" s="7"/>
      <c r="AB3" s="6"/>
      <c r="AC3" s="6"/>
      <c r="AD3" s="6"/>
      <c r="AE3" s="6"/>
      <c r="AF3" s="6"/>
      <c r="AG3" s="6"/>
    </row>
    <row r="4" spans="1:33" ht="16.5" thickBot="1"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</row>
    <row r="5" spans="1:33" s="11" customFormat="1" ht="20.25" customHeight="1">
      <c r="A5" s="352" t="s">
        <v>0</v>
      </c>
      <c r="B5" s="352" t="s">
        <v>1</v>
      </c>
      <c r="C5" s="355" t="s">
        <v>2</v>
      </c>
      <c r="D5" s="357" t="s">
        <v>3</v>
      </c>
      <c r="E5" s="358"/>
      <c r="F5" s="361" t="s">
        <v>4</v>
      </c>
      <c r="G5" s="364" t="s">
        <v>5</v>
      </c>
      <c r="H5" s="361" t="s">
        <v>230</v>
      </c>
      <c r="I5" s="364" t="s">
        <v>229</v>
      </c>
      <c r="J5" s="369" t="s">
        <v>6</v>
      </c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1" t="s">
        <v>157</v>
      </c>
      <c r="W5" s="372"/>
      <c r="X5" s="372"/>
      <c r="Y5" s="373"/>
      <c r="Z5" s="373"/>
      <c r="AA5" s="374"/>
      <c r="AB5" s="10"/>
      <c r="AC5" s="10"/>
      <c r="AD5" s="10"/>
      <c r="AE5" s="10"/>
      <c r="AF5" s="10"/>
      <c r="AG5" s="10"/>
    </row>
    <row r="6" spans="1:33" s="11" customFormat="1" ht="58.5" customHeight="1">
      <c r="A6" s="353"/>
      <c r="B6" s="353"/>
      <c r="C6" s="356"/>
      <c r="D6" s="359"/>
      <c r="E6" s="360"/>
      <c r="F6" s="362"/>
      <c r="G6" s="365"/>
      <c r="H6" s="362"/>
      <c r="I6" s="365"/>
      <c r="J6" s="375" t="s">
        <v>159</v>
      </c>
      <c r="K6" s="376"/>
      <c r="L6" s="376" t="s">
        <v>160</v>
      </c>
      <c r="M6" s="376"/>
      <c r="N6" s="376" t="s">
        <v>161</v>
      </c>
      <c r="O6" s="376"/>
      <c r="P6" s="376" t="s">
        <v>162</v>
      </c>
      <c r="Q6" s="376"/>
      <c r="R6" s="376" t="s">
        <v>163</v>
      </c>
      <c r="S6" s="376"/>
      <c r="T6" s="368" t="s">
        <v>158</v>
      </c>
      <c r="U6" s="368"/>
      <c r="V6" s="106" t="s">
        <v>164</v>
      </c>
      <c r="W6" s="262" t="s">
        <v>165</v>
      </c>
      <c r="X6" s="262" t="s">
        <v>166</v>
      </c>
      <c r="Y6" s="262" t="s">
        <v>167</v>
      </c>
      <c r="Z6" s="262" t="s">
        <v>168</v>
      </c>
      <c r="AA6" s="107" t="s">
        <v>158</v>
      </c>
      <c r="AB6" s="10"/>
      <c r="AC6" s="12"/>
      <c r="AD6" s="12"/>
      <c r="AE6" s="12"/>
      <c r="AF6" s="12"/>
      <c r="AG6" s="10"/>
    </row>
    <row r="7" spans="1:33" s="11" customFormat="1" ht="13.5" thickBot="1">
      <c r="A7" s="354"/>
      <c r="B7" s="354"/>
      <c r="C7" s="261" t="s">
        <v>7</v>
      </c>
      <c r="D7" s="238" t="s">
        <v>8</v>
      </c>
      <c r="E7" s="239" t="s">
        <v>9</v>
      </c>
      <c r="F7" s="363"/>
      <c r="G7" s="366"/>
      <c r="H7" s="240" t="s">
        <v>10</v>
      </c>
      <c r="I7" s="241" t="s">
        <v>10</v>
      </c>
      <c r="J7" s="320" t="s">
        <v>8</v>
      </c>
      <c r="K7" s="242" t="s">
        <v>9</v>
      </c>
      <c r="L7" s="242" t="s">
        <v>8</v>
      </c>
      <c r="M7" s="242" t="s">
        <v>9</v>
      </c>
      <c r="N7" s="242" t="s">
        <v>8</v>
      </c>
      <c r="O7" s="242" t="s">
        <v>9</v>
      </c>
      <c r="P7" s="242" t="s">
        <v>8</v>
      </c>
      <c r="Q7" s="242" t="s">
        <v>9</v>
      </c>
      <c r="R7" s="242" t="s">
        <v>8</v>
      </c>
      <c r="S7" s="242" t="s">
        <v>9</v>
      </c>
      <c r="T7" s="242" t="s">
        <v>8</v>
      </c>
      <c r="U7" s="330" t="s">
        <v>9</v>
      </c>
      <c r="V7" s="240" t="s">
        <v>10</v>
      </c>
      <c r="W7" s="329" t="s">
        <v>10</v>
      </c>
      <c r="X7" s="329" t="s">
        <v>10</v>
      </c>
      <c r="Y7" s="329" t="s">
        <v>10</v>
      </c>
      <c r="Z7" s="329" t="s">
        <v>10</v>
      </c>
      <c r="AA7" s="241" t="s">
        <v>10</v>
      </c>
      <c r="AB7" s="13"/>
      <c r="AC7" s="13"/>
      <c r="AD7" s="13"/>
      <c r="AE7" s="13"/>
      <c r="AF7" s="13"/>
      <c r="AG7" s="13"/>
    </row>
    <row r="8" spans="1:33" s="11" customFormat="1" ht="12.75">
      <c r="A8" s="17"/>
      <c r="B8" s="18" t="s">
        <v>11</v>
      </c>
      <c r="C8" s="18"/>
      <c r="D8" s="19">
        <v>1823.0446666666667</v>
      </c>
      <c r="E8" s="19">
        <v>416.62599999999998</v>
      </c>
      <c r="F8" s="20"/>
      <c r="G8" s="20"/>
      <c r="H8" s="19">
        <v>10198.097199120128</v>
      </c>
      <c r="I8" s="19">
        <v>9239.5999999999985</v>
      </c>
      <c r="J8" s="19">
        <v>45.032999999999994</v>
      </c>
      <c r="K8" s="19">
        <v>27.39</v>
      </c>
      <c r="L8" s="19">
        <v>599.37499999999989</v>
      </c>
      <c r="M8" s="19">
        <v>70.22</v>
      </c>
      <c r="N8" s="19">
        <v>338.47699999999998</v>
      </c>
      <c r="O8" s="19">
        <v>93.106000000000009</v>
      </c>
      <c r="P8" s="19">
        <v>143.28000000000003</v>
      </c>
      <c r="Q8" s="19">
        <v>21.200000000000003</v>
      </c>
      <c r="R8" s="19">
        <v>677.6400000000001</v>
      </c>
      <c r="S8" s="19">
        <v>202.48</v>
      </c>
      <c r="T8" s="19">
        <v>1803.8049999999998</v>
      </c>
      <c r="U8" s="19">
        <v>414.39600000000002</v>
      </c>
      <c r="V8" s="19">
        <v>3146.2699999999995</v>
      </c>
      <c r="W8" s="19">
        <v>1648.9699999999996</v>
      </c>
      <c r="X8" s="19">
        <v>1047.1300000000001</v>
      </c>
      <c r="Y8" s="19">
        <v>1320.75</v>
      </c>
      <c r="Z8" s="19">
        <v>2035.4799999999998</v>
      </c>
      <c r="AA8" s="21">
        <v>9198.5999999999985</v>
      </c>
      <c r="AB8" s="22">
        <f>AA8-H8</f>
        <v>-999.49719912012915</v>
      </c>
      <c r="AC8" s="22"/>
      <c r="AD8" s="16">
        <f>AA8-I8</f>
        <v>-41</v>
      </c>
      <c r="AE8" s="22">
        <f>'[6]ИП - чистый (21.06.12)'!AF17</f>
        <v>8354.5</v>
      </c>
      <c r="AF8" s="22">
        <f>AA8-AE8</f>
        <v>844.09999999999854</v>
      </c>
      <c r="AG8" s="23"/>
    </row>
    <row r="9" spans="1:33" s="11" customFormat="1" ht="28.5" customHeight="1">
      <c r="A9" s="14">
        <v>1</v>
      </c>
      <c r="B9" s="15" t="s">
        <v>12</v>
      </c>
      <c r="C9" s="24"/>
      <c r="D9" s="25">
        <v>61.784666666666666</v>
      </c>
      <c r="E9" s="25">
        <v>160.75</v>
      </c>
      <c r="F9" s="26"/>
      <c r="G9" s="26"/>
      <c r="H9" s="25">
        <v>1209.5273185999999</v>
      </c>
      <c r="I9" s="25">
        <v>1177.0921330100002</v>
      </c>
      <c r="J9" s="25">
        <v>5.82</v>
      </c>
      <c r="K9" s="25">
        <v>2.59</v>
      </c>
      <c r="L9" s="25">
        <v>20.58</v>
      </c>
      <c r="M9" s="25">
        <v>4.1399999999999997</v>
      </c>
      <c r="N9" s="25">
        <v>0.54</v>
      </c>
      <c r="O9" s="25">
        <v>50</v>
      </c>
      <c r="P9" s="25">
        <v>13.3</v>
      </c>
      <c r="Q9" s="25">
        <v>7.86</v>
      </c>
      <c r="R9" s="25">
        <v>4.51</v>
      </c>
      <c r="S9" s="25">
        <v>94.559999999999988</v>
      </c>
      <c r="T9" s="25">
        <v>44.75</v>
      </c>
      <c r="U9" s="25">
        <v>159.15</v>
      </c>
      <c r="V9" s="25">
        <v>117.54390601</v>
      </c>
      <c r="W9" s="25">
        <v>302.73</v>
      </c>
      <c r="X9" s="25">
        <v>66.539999999999992</v>
      </c>
      <c r="Y9" s="25">
        <v>66</v>
      </c>
      <c r="Z9" s="25">
        <v>583.27822700000002</v>
      </c>
      <c r="AA9" s="27">
        <v>1136.0921330100002</v>
      </c>
      <c r="AB9" s="22">
        <f>AA9-H9</f>
        <v>-73.435185589999719</v>
      </c>
      <c r="AC9" s="22"/>
      <c r="AD9" s="16">
        <f>AA9-I9</f>
        <v>-41</v>
      </c>
      <c r="AE9" s="22">
        <f>'[6]ИП - чистый (21.06.12)'!AF18</f>
        <v>71.400000000000006</v>
      </c>
      <c r="AF9" s="22">
        <f t="shared" ref="AF9:AF106" si="0">AA9-AE9</f>
        <v>1064.6921330100001</v>
      </c>
      <c r="AG9" s="23"/>
    </row>
    <row r="10" spans="1:33" s="11" customFormat="1" ht="25.5">
      <c r="A10" s="28" t="s">
        <v>13</v>
      </c>
      <c r="B10" s="29" t="s">
        <v>14</v>
      </c>
      <c r="C10" s="24"/>
      <c r="D10" s="25">
        <v>61.784666666666666</v>
      </c>
      <c r="E10" s="25">
        <v>160.75</v>
      </c>
      <c r="F10" s="26"/>
      <c r="G10" s="26"/>
      <c r="H10" s="25">
        <v>818.55731859999992</v>
      </c>
      <c r="I10" s="25">
        <v>788.26213301000018</v>
      </c>
      <c r="J10" s="25">
        <v>5.82</v>
      </c>
      <c r="K10" s="25">
        <v>2.59</v>
      </c>
      <c r="L10" s="25">
        <v>20.58</v>
      </c>
      <c r="M10" s="25">
        <v>4.1399999999999997</v>
      </c>
      <c r="N10" s="25">
        <v>0.54</v>
      </c>
      <c r="O10" s="25">
        <v>50</v>
      </c>
      <c r="P10" s="25">
        <v>13.3</v>
      </c>
      <c r="Q10" s="25">
        <v>7.86</v>
      </c>
      <c r="R10" s="25">
        <v>4.51</v>
      </c>
      <c r="S10" s="25">
        <v>94.559999999999988</v>
      </c>
      <c r="T10" s="25">
        <v>44.75</v>
      </c>
      <c r="U10" s="25">
        <v>159.15</v>
      </c>
      <c r="V10" s="25">
        <v>112.56390601</v>
      </c>
      <c r="W10" s="25">
        <v>161.4</v>
      </c>
      <c r="X10" s="25">
        <v>66.539999999999992</v>
      </c>
      <c r="Y10" s="25">
        <v>54</v>
      </c>
      <c r="Z10" s="25">
        <v>352.75822700000003</v>
      </c>
      <c r="AA10" s="25">
        <v>747.26213301000018</v>
      </c>
      <c r="AB10" s="22">
        <f>AA10-H10</f>
        <v>-71.295185589999733</v>
      </c>
      <c r="AC10" s="22"/>
      <c r="AD10" s="16">
        <f>AA10-I10</f>
        <v>-41</v>
      </c>
      <c r="AE10" s="22">
        <f>'[6]ИП - чистый (21.06.12)'!AF19</f>
        <v>71.400000000000006</v>
      </c>
      <c r="AF10" s="22">
        <f t="shared" si="0"/>
        <v>675.86213301000021</v>
      </c>
      <c r="AG10" s="23"/>
    </row>
    <row r="11" spans="1:33" s="36" customFormat="1" ht="20.100000000000001" customHeight="1">
      <c r="A11" s="30"/>
      <c r="B11" s="31" t="s">
        <v>15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5">
        <f>AA11-H11</f>
        <v>0</v>
      </c>
      <c r="AC11" s="35"/>
      <c r="AD11" s="35">
        <f>AA11-I11</f>
        <v>0</v>
      </c>
      <c r="AE11" s="22" t="str">
        <f>'[6]ИП - чистый (21.06.12)'!AF13</f>
        <v>итого</v>
      </c>
      <c r="AF11" s="22" t="e">
        <f t="shared" si="0"/>
        <v>#VALUE!</v>
      </c>
      <c r="AG11" s="35"/>
    </row>
    <row r="12" spans="1:33" s="45" customFormat="1" ht="45" customHeight="1">
      <c r="A12" s="37">
        <v>1</v>
      </c>
      <c r="B12" s="38" t="s">
        <v>16</v>
      </c>
      <c r="C12" s="39" t="s">
        <v>17</v>
      </c>
      <c r="D12" s="39">
        <v>9.11</v>
      </c>
      <c r="E12" s="39">
        <v>6.86</v>
      </c>
      <c r="F12" s="40">
        <v>2014</v>
      </c>
      <c r="G12" s="40">
        <v>2016</v>
      </c>
      <c r="H12" s="39">
        <v>160</v>
      </c>
      <c r="I12" s="39">
        <v>160</v>
      </c>
      <c r="J12" s="39"/>
      <c r="K12" s="39"/>
      <c r="L12" s="39"/>
      <c r="M12" s="39"/>
      <c r="N12" s="39"/>
      <c r="O12" s="39"/>
      <c r="P12" s="39">
        <v>9.11</v>
      </c>
      <c r="Q12" s="39">
        <v>6.86</v>
      </c>
      <c r="R12" s="39"/>
      <c r="S12" s="39"/>
      <c r="T12" s="39">
        <v>9.11</v>
      </c>
      <c r="U12" s="39">
        <v>6.86</v>
      </c>
      <c r="V12" s="41">
        <v>0</v>
      </c>
      <c r="W12" s="41">
        <v>120</v>
      </c>
      <c r="X12" s="41">
        <v>20</v>
      </c>
      <c r="Y12" s="41">
        <v>20</v>
      </c>
      <c r="Z12" s="41">
        <v>0</v>
      </c>
      <c r="AA12" s="42">
        <v>160</v>
      </c>
      <c r="AB12" s="43">
        <f>AA12-H12</f>
        <v>0</v>
      </c>
      <c r="AC12" s="44"/>
      <c r="AD12" s="23">
        <f>AA12-I12</f>
        <v>0</v>
      </c>
      <c r="AE12" s="43" t="str">
        <f>'[6]ИП - чистый (21.06.12)'!AF14</f>
        <v>млн. рублей</v>
      </c>
      <c r="AF12" s="43" t="e">
        <f t="shared" si="0"/>
        <v>#VALUE!</v>
      </c>
      <c r="AG12" s="23"/>
    </row>
    <row r="13" spans="1:33" s="45" customFormat="1" ht="45" customHeight="1">
      <c r="A13" s="37">
        <v>2</v>
      </c>
      <c r="B13" s="38" t="s">
        <v>18</v>
      </c>
      <c r="C13" s="39" t="s">
        <v>17</v>
      </c>
      <c r="D13" s="39">
        <v>11.017333333333333</v>
      </c>
      <c r="E13" s="39">
        <v>0.8</v>
      </c>
      <c r="F13" s="40">
        <v>2015</v>
      </c>
      <c r="G13" s="40">
        <v>2018</v>
      </c>
      <c r="H13" s="39">
        <v>45</v>
      </c>
      <c r="I13" s="39">
        <v>45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>
        <v>0</v>
      </c>
      <c r="U13" s="39">
        <v>0</v>
      </c>
      <c r="V13" s="41"/>
      <c r="W13" s="41"/>
      <c r="X13" s="41">
        <v>2</v>
      </c>
      <c r="Y13" s="41">
        <v>5</v>
      </c>
      <c r="Z13" s="41">
        <v>10</v>
      </c>
      <c r="AA13" s="42">
        <v>17</v>
      </c>
      <c r="AB13" s="43"/>
      <c r="AC13" s="44"/>
      <c r="AD13" s="23"/>
      <c r="AE13" s="43"/>
      <c r="AF13" s="43"/>
      <c r="AG13" s="23"/>
    </row>
    <row r="14" spans="1:33" s="45" customFormat="1" ht="45" customHeight="1">
      <c r="A14" s="37">
        <v>3</v>
      </c>
      <c r="B14" s="38" t="s">
        <v>19</v>
      </c>
      <c r="C14" s="39" t="s">
        <v>17</v>
      </c>
      <c r="D14" s="39">
        <v>6.0173333333333332</v>
      </c>
      <c r="E14" s="39">
        <v>0.8</v>
      </c>
      <c r="F14" s="40">
        <v>2015</v>
      </c>
      <c r="G14" s="40">
        <v>2018</v>
      </c>
      <c r="H14" s="39">
        <v>30</v>
      </c>
      <c r="I14" s="39">
        <v>30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>
        <v>0</v>
      </c>
      <c r="U14" s="39">
        <v>0</v>
      </c>
      <c r="V14" s="41"/>
      <c r="W14" s="41"/>
      <c r="X14" s="41">
        <v>2</v>
      </c>
      <c r="Y14" s="41">
        <v>5</v>
      </c>
      <c r="Z14" s="41">
        <v>10</v>
      </c>
      <c r="AA14" s="42">
        <v>17</v>
      </c>
      <c r="AB14" s="43"/>
      <c r="AC14" s="44"/>
      <c r="AD14" s="23"/>
      <c r="AE14" s="43"/>
      <c r="AF14" s="43"/>
      <c r="AG14" s="23"/>
    </row>
    <row r="15" spans="1:33" s="45" customFormat="1" ht="12.75">
      <c r="A15" s="46"/>
      <c r="B15" s="47" t="s">
        <v>20</v>
      </c>
      <c r="C15" s="48"/>
      <c r="D15" s="49">
        <v>26.144666666666666</v>
      </c>
      <c r="E15" s="49">
        <v>8.4600000000000009</v>
      </c>
      <c r="F15" s="48"/>
      <c r="G15" s="48"/>
      <c r="H15" s="49">
        <v>235</v>
      </c>
      <c r="I15" s="49">
        <v>235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9.11</v>
      </c>
      <c r="Q15" s="49">
        <v>6.86</v>
      </c>
      <c r="R15" s="49">
        <v>0</v>
      </c>
      <c r="S15" s="49">
        <v>0</v>
      </c>
      <c r="T15" s="49">
        <v>9.11</v>
      </c>
      <c r="U15" s="49">
        <v>6.86</v>
      </c>
      <c r="V15" s="49">
        <v>0</v>
      </c>
      <c r="W15" s="49">
        <v>120</v>
      </c>
      <c r="X15" s="49">
        <v>24</v>
      </c>
      <c r="Y15" s="49">
        <v>30</v>
      </c>
      <c r="Z15" s="49">
        <v>20</v>
      </c>
      <c r="AA15" s="49">
        <v>194</v>
      </c>
      <c r="AB15" s="22">
        <f>AA15-H15</f>
        <v>-41</v>
      </c>
      <c r="AC15" s="43"/>
      <c r="AD15" s="16">
        <f>AA15-I15</f>
        <v>-41</v>
      </c>
      <c r="AE15" s="22">
        <f>'[6]ИП - чистый (21.06.12)'!AF15</f>
        <v>-5.999991117278114E-6</v>
      </c>
      <c r="AF15" s="22">
        <f t="shared" ref="AF15" si="1">AA15-AE15</f>
        <v>194.00000599999112</v>
      </c>
      <c r="AG15" s="23"/>
    </row>
    <row r="16" spans="1:33" s="36" customFormat="1" ht="20.100000000000001" customHeight="1">
      <c r="A16" s="30"/>
      <c r="B16" s="31" t="s">
        <v>21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35">
        <f>AA16-H16</f>
        <v>0</v>
      </c>
      <c r="AC16" s="35"/>
      <c r="AD16" s="35">
        <f>AA16-I16</f>
        <v>0</v>
      </c>
      <c r="AE16" s="22">
        <f>'[6]ИП - чистый (21.06.12)'!AF20</f>
        <v>0</v>
      </c>
      <c r="AF16" s="22">
        <f t="shared" si="0"/>
        <v>0</v>
      </c>
      <c r="AG16" s="35"/>
    </row>
    <row r="17" spans="1:33" s="45" customFormat="1" ht="30" customHeight="1">
      <c r="A17" s="37">
        <v>4</v>
      </c>
      <c r="B17" s="38" t="s">
        <v>22</v>
      </c>
      <c r="C17" s="39" t="s">
        <v>17</v>
      </c>
      <c r="D17" s="39">
        <v>0</v>
      </c>
      <c r="E17" s="39">
        <v>130</v>
      </c>
      <c r="F17" s="40">
        <v>2012</v>
      </c>
      <c r="G17" s="40">
        <v>2017</v>
      </c>
      <c r="H17" s="39">
        <v>228.81200000000001</v>
      </c>
      <c r="I17" s="39">
        <v>226.63580000000002</v>
      </c>
      <c r="J17" s="39"/>
      <c r="K17" s="39"/>
      <c r="L17" s="39"/>
      <c r="M17" s="39"/>
      <c r="N17" s="39">
        <v>0</v>
      </c>
      <c r="O17" s="39">
        <v>50</v>
      </c>
      <c r="P17" s="39"/>
      <c r="Q17" s="39"/>
      <c r="R17" s="39">
        <v>0</v>
      </c>
      <c r="S17" s="39">
        <v>80</v>
      </c>
      <c r="T17" s="39">
        <v>0</v>
      </c>
      <c r="U17" s="39">
        <v>130</v>
      </c>
      <c r="V17" s="41">
        <v>8.4600000000000009</v>
      </c>
      <c r="W17" s="41">
        <v>10.812000000000001</v>
      </c>
      <c r="X17" s="41">
        <v>39.54</v>
      </c>
      <c r="Y17" s="41"/>
      <c r="Z17" s="41">
        <v>167.82380000000001</v>
      </c>
      <c r="AA17" s="42">
        <v>226.63580000000002</v>
      </c>
      <c r="AB17" s="43">
        <f>AA17-H17</f>
        <v>-2.1761999999999944</v>
      </c>
      <c r="AC17" s="44"/>
      <c r="AD17" s="23">
        <f>AA17-I17</f>
        <v>0</v>
      </c>
      <c r="AE17" s="43">
        <f>'[6]ИП - чистый (21.06.12)'!AF21</f>
        <v>70.2</v>
      </c>
      <c r="AF17" s="43">
        <f t="shared" si="0"/>
        <v>156.43580000000003</v>
      </c>
      <c r="AG17" s="23"/>
    </row>
    <row r="18" spans="1:33" s="45" customFormat="1" ht="30" customHeight="1">
      <c r="A18" s="37">
        <v>5</v>
      </c>
      <c r="B18" s="38" t="s">
        <v>23</v>
      </c>
      <c r="C18" s="39" t="s">
        <v>17</v>
      </c>
      <c r="D18" s="39">
        <v>0</v>
      </c>
      <c r="E18" s="39">
        <v>12.6</v>
      </c>
      <c r="F18" s="40">
        <v>2012</v>
      </c>
      <c r="G18" s="40">
        <v>2017</v>
      </c>
      <c r="H18" s="39">
        <v>175</v>
      </c>
      <c r="I18" s="39">
        <v>166.67442700000001</v>
      </c>
      <c r="J18" s="39"/>
      <c r="K18" s="51"/>
      <c r="L18" s="39"/>
      <c r="M18" s="39"/>
      <c r="N18" s="39"/>
      <c r="O18" s="39"/>
      <c r="P18" s="39"/>
      <c r="Q18" s="39"/>
      <c r="R18" s="39">
        <v>0</v>
      </c>
      <c r="S18" s="39">
        <v>12.6</v>
      </c>
      <c r="T18" s="39">
        <v>0</v>
      </c>
      <c r="U18" s="39">
        <v>12.6</v>
      </c>
      <c r="V18" s="41">
        <v>9.74</v>
      </c>
      <c r="W18" s="41">
        <v>0</v>
      </c>
      <c r="X18" s="41"/>
      <c r="Y18" s="41">
        <v>10</v>
      </c>
      <c r="Z18" s="41">
        <v>146.934427</v>
      </c>
      <c r="AA18" s="42">
        <v>166.67442700000001</v>
      </c>
      <c r="AB18" s="43"/>
      <c r="AC18" s="44"/>
      <c r="AD18" s="23"/>
      <c r="AE18" s="43"/>
      <c r="AF18" s="43"/>
      <c r="AG18" s="23"/>
    </row>
    <row r="19" spans="1:33" s="45" customFormat="1" ht="30" customHeight="1">
      <c r="A19" s="37">
        <v>6</v>
      </c>
      <c r="B19" s="38" t="s">
        <v>24</v>
      </c>
      <c r="C19" s="39" t="s">
        <v>17</v>
      </c>
      <c r="D19" s="39">
        <v>0</v>
      </c>
      <c r="E19" s="39">
        <v>0</v>
      </c>
      <c r="F19" s="40">
        <v>2012</v>
      </c>
      <c r="G19" s="40">
        <v>2013</v>
      </c>
      <c r="H19" s="39">
        <v>64.357318599999999</v>
      </c>
      <c r="I19" s="39">
        <v>59.99</v>
      </c>
      <c r="J19" s="39">
        <v>0</v>
      </c>
      <c r="K19" s="51">
        <v>0</v>
      </c>
      <c r="L19" s="39"/>
      <c r="M19" s="39"/>
      <c r="N19" s="39"/>
      <c r="O19" s="39"/>
      <c r="P19" s="39"/>
      <c r="Q19" s="39"/>
      <c r="R19" s="39"/>
      <c r="S19" s="39"/>
      <c r="T19" s="39">
        <v>0</v>
      </c>
      <c r="U19" s="39">
        <v>0</v>
      </c>
      <c r="V19" s="41">
        <v>59.99</v>
      </c>
      <c r="W19" s="41"/>
      <c r="X19" s="41"/>
      <c r="Y19" s="41"/>
      <c r="Z19" s="41"/>
      <c r="AA19" s="42">
        <v>59.99</v>
      </c>
      <c r="AB19" s="43"/>
      <c r="AC19" s="44"/>
      <c r="AD19" s="23"/>
      <c r="AE19" s="43"/>
      <c r="AF19" s="43"/>
      <c r="AG19" s="23"/>
    </row>
    <row r="20" spans="1:33" s="45" customFormat="1" ht="30" customHeight="1">
      <c r="A20" s="37">
        <v>7</v>
      </c>
      <c r="B20" s="38" t="s">
        <v>25</v>
      </c>
      <c r="C20" s="39" t="s">
        <v>17</v>
      </c>
      <c r="D20" s="39">
        <v>14.94</v>
      </c>
      <c r="E20" s="39">
        <v>0</v>
      </c>
      <c r="F20" s="40">
        <v>2013</v>
      </c>
      <c r="G20" s="40">
        <v>2014</v>
      </c>
      <c r="H20" s="39">
        <v>12</v>
      </c>
      <c r="I20" s="39">
        <v>12</v>
      </c>
      <c r="J20" s="39"/>
      <c r="K20" s="39"/>
      <c r="L20" s="39">
        <v>14.94</v>
      </c>
      <c r="M20" s="39">
        <v>0</v>
      </c>
      <c r="N20" s="39"/>
      <c r="O20" s="39"/>
      <c r="P20" s="39"/>
      <c r="Q20" s="39"/>
      <c r="R20" s="39"/>
      <c r="S20" s="39"/>
      <c r="T20" s="39">
        <v>14.94</v>
      </c>
      <c r="U20" s="39">
        <v>0</v>
      </c>
      <c r="V20" s="41">
        <v>5</v>
      </c>
      <c r="W20" s="41">
        <v>7</v>
      </c>
      <c r="X20" s="41"/>
      <c r="Y20" s="41"/>
      <c r="Z20" s="41"/>
      <c r="AA20" s="42">
        <v>12</v>
      </c>
      <c r="AB20" s="43"/>
      <c r="AC20" s="44"/>
      <c r="AD20" s="23"/>
      <c r="AE20" s="43"/>
      <c r="AF20" s="43"/>
      <c r="AG20" s="23"/>
    </row>
    <row r="21" spans="1:33" s="45" customFormat="1" ht="30" customHeight="1">
      <c r="A21" s="37">
        <v>8</v>
      </c>
      <c r="B21" s="38" t="s">
        <v>26</v>
      </c>
      <c r="C21" s="39" t="s">
        <v>17</v>
      </c>
      <c r="D21" s="39">
        <v>0</v>
      </c>
      <c r="E21" s="39">
        <v>2.3199999999999998</v>
      </c>
      <c r="F21" s="40">
        <v>2013</v>
      </c>
      <c r="G21" s="40">
        <v>2014</v>
      </c>
      <c r="H21" s="39">
        <v>9.0879999999999992</v>
      </c>
      <c r="I21" s="39">
        <v>9.0879999999999992</v>
      </c>
      <c r="J21" s="39"/>
      <c r="K21" s="39"/>
      <c r="L21" s="39">
        <v>0</v>
      </c>
      <c r="M21" s="39">
        <v>2.3199999999999998</v>
      </c>
      <c r="N21" s="39"/>
      <c r="O21" s="39"/>
      <c r="P21" s="39"/>
      <c r="Q21" s="39"/>
      <c r="R21" s="39"/>
      <c r="S21" s="39"/>
      <c r="T21" s="39">
        <v>0</v>
      </c>
      <c r="U21" s="39">
        <v>2.3199999999999998</v>
      </c>
      <c r="V21" s="41">
        <v>6</v>
      </c>
      <c r="W21" s="41">
        <v>3.0879999999999992</v>
      </c>
      <c r="X21" s="41"/>
      <c r="Y21" s="41"/>
      <c r="Z21" s="41"/>
      <c r="AA21" s="42">
        <v>9.0879999999999992</v>
      </c>
      <c r="AB21" s="42">
        <f t="shared" ref="AB21" si="2">W21+X21+Y21+Z21+AA21</f>
        <v>12.175999999999998</v>
      </c>
      <c r="AC21" s="43"/>
      <c r="AD21" s="44"/>
      <c r="AE21" s="23"/>
      <c r="AF21" s="43"/>
      <c r="AG21" s="43"/>
    </row>
    <row r="22" spans="1:33" s="45" customFormat="1" ht="12.75">
      <c r="A22" s="46"/>
      <c r="B22" s="47" t="s">
        <v>27</v>
      </c>
      <c r="C22" s="48"/>
      <c r="D22" s="49">
        <v>14.94</v>
      </c>
      <c r="E22" s="49">
        <v>144.91999999999999</v>
      </c>
      <c r="F22" s="48"/>
      <c r="G22" s="48"/>
      <c r="H22" s="49">
        <v>489.25731860000002</v>
      </c>
      <c r="I22" s="49">
        <v>474.38822700000009</v>
      </c>
      <c r="J22" s="49">
        <v>0</v>
      </c>
      <c r="K22" s="49">
        <v>0</v>
      </c>
      <c r="L22" s="49">
        <v>14.94</v>
      </c>
      <c r="M22" s="49">
        <v>2.3199999999999998</v>
      </c>
      <c r="N22" s="49">
        <v>0</v>
      </c>
      <c r="O22" s="49">
        <v>50</v>
      </c>
      <c r="P22" s="49">
        <v>0</v>
      </c>
      <c r="Q22" s="49">
        <v>0</v>
      </c>
      <c r="R22" s="49">
        <v>0</v>
      </c>
      <c r="S22" s="49">
        <v>92.6</v>
      </c>
      <c r="T22" s="49">
        <v>14.94</v>
      </c>
      <c r="U22" s="49">
        <v>144.91999999999999</v>
      </c>
      <c r="V22" s="49">
        <v>89.19</v>
      </c>
      <c r="W22" s="49">
        <v>20.9</v>
      </c>
      <c r="X22" s="49">
        <v>39.54</v>
      </c>
      <c r="Y22" s="49">
        <v>10</v>
      </c>
      <c r="Z22" s="49">
        <v>314.75822700000003</v>
      </c>
      <c r="AA22" s="49">
        <v>474.38822700000009</v>
      </c>
      <c r="AB22" s="22">
        <f>AA22-H22</f>
        <v>-14.869091599999933</v>
      </c>
      <c r="AC22" s="43"/>
      <c r="AD22" s="16">
        <f>AA22-I22</f>
        <v>0</v>
      </c>
      <c r="AE22" s="22">
        <f>'[6]ИП - чистый (21.06.12)'!AF22</f>
        <v>70.2</v>
      </c>
      <c r="AF22" s="22">
        <f t="shared" si="0"/>
        <v>404.1882270000001</v>
      </c>
      <c r="AG22" s="23"/>
    </row>
    <row r="23" spans="1:33" s="36" customFormat="1" ht="20.100000000000001" customHeight="1">
      <c r="A23" s="30"/>
      <c r="B23" s="31" t="s">
        <v>28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5">
        <f>AA23-H23</f>
        <v>0</v>
      </c>
      <c r="AC23" s="35"/>
      <c r="AD23" s="35">
        <f>AA23-I23</f>
        <v>0</v>
      </c>
      <c r="AE23" s="22">
        <f>'[6]ИП - чистый (21.06.12)'!AF23</f>
        <v>0</v>
      </c>
      <c r="AF23" s="22">
        <f t="shared" si="0"/>
        <v>0</v>
      </c>
      <c r="AG23" s="35"/>
    </row>
    <row r="24" spans="1:33" s="45" customFormat="1" ht="30" customHeight="1">
      <c r="A24" s="37">
        <v>9</v>
      </c>
      <c r="B24" s="52" t="s">
        <v>29</v>
      </c>
      <c r="C24" s="39" t="s">
        <v>17</v>
      </c>
      <c r="D24" s="49">
        <v>0</v>
      </c>
      <c r="E24" s="39">
        <v>0</v>
      </c>
      <c r="F24" s="53">
        <v>2012</v>
      </c>
      <c r="G24" s="53">
        <v>2013</v>
      </c>
      <c r="H24" s="39">
        <v>16.3</v>
      </c>
      <c r="I24" s="39">
        <v>0.87390601000000245</v>
      </c>
      <c r="J24" s="39">
        <v>0</v>
      </c>
      <c r="K24" s="39">
        <v>0</v>
      </c>
      <c r="L24" s="49"/>
      <c r="M24" s="49"/>
      <c r="N24" s="49"/>
      <c r="O24" s="49"/>
      <c r="P24" s="49"/>
      <c r="Q24" s="49"/>
      <c r="R24" s="49"/>
      <c r="S24" s="49"/>
      <c r="T24" s="39">
        <v>0</v>
      </c>
      <c r="U24" s="39">
        <v>0</v>
      </c>
      <c r="V24" s="39">
        <v>0.87390601000000245</v>
      </c>
      <c r="W24" s="39"/>
      <c r="X24" s="39"/>
      <c r="Y24" s="39"/>
      <c r="Z24" s="39"/>
      <c r="AA24" s="42">
        <v>0.87390601000000245</v>
      </c>
      <c r="AB24" s="43">
        <f>AA24-H24</f>
        <v>-15.426093989999998</v>
      </c>
      <c r="AC24" s="23"/>
      <c r="AD24" s="23">
        <f>AA24-I24</f>
        <v>0</v>
      </c>
      <c r="AE24" s="43">
        <f>'[6]ИП - чистый (21.06.12)'!AF24</f>
        <v>1.2</v>
      </c>
      <c r="AF24" s="43">
        <f t="shared" si="0"/>
        <v>-0.3260939899999975</v>
      </c>
      <c r="AG24" s="23"/>
    </row>
    <row r="25" spans="1:33" s="45" customFormat="1" ht="12.75">
      <c r="A25" s="54"/>
      <c r="B25" s="47" t="s">
        <v>30</v>
      </c>
      <c r="C25" s="39"/>
      <c r="D25" s="49">
        <v>0</v>
      </c>
      <c r="E25" s="49">
        <v>0</v>
      </c>
      <c r="F25" s="39"/>
      <c r="G25" s="39"/>
      <c r="H25" s="49">
        <v>16.3</v>
      </c>
      <c r="I25" s="49">
        <v>0.87390601000000245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0.87390601000000245</v>
      </c>
      <c r="W25" s="49">
        <v>0</v>
      </c>
      <c r="X25" s="49">
        <v>0</v>
      </c>
      <c r="Y25" s="49">
        <v>0</v>
      </c>
      <c r="Z25" s="49">
        <v>0</v>
      </c>
      <c r="AA25" s="55">
        <v>0.87390601000000245</v>
      </c>
      <c r="AB25" s="22">
        <f>AA25-H25</f>
        <v>-15.426093989999998</v>
      </c>
      <c r="AC25" s="43"/>
      <c r="AD25" s="16">
        <f>AA25-I25</f>
        <v>0</v>
      </c>
      <c r="AE25" s="22">
        <f>'[6]ИП - чистый (21.06.12)'!AF25</f>
        <v>1.2</v>
      </c>
      <c r="AF25" s="22">
        <f t="shared" si="0"/>
        <v>-0.3260939899999975</v>
      </c>
      <c r="AG25" s="23"/>
    </row>
    <row r="26" spans="1:33" s="36" customFormat="1" ht="20.100000000000001" customHeight="1">
      <c r="A26" s="30"/>
      <c r="B26" s="31" t="s">
        <v>31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5"/>
      <c r="AC26" s="35"/>
      <c r="AD26" s="35"/>
      <c r="AE26" s="22"/>
      <c r="AF26" s="22"/>
      <c r="AG26" s="35"/>
    </row>
    <row r="27" spans="1:33" s="45" customFormat="1" ht="30" customHeight="1">
      <c r="A27" s="37">
        <v>10</v>
      </c>
      <c r="B27" s="38" t="s">
        <v>32</v>
      </c>
      <c r="C27" s="39" t="s">
        <v>17</v>
      </c>
      <c r="D27" s="49">
        <v>0</v>
      </c>
      <c r="E27" s="39">
        <v>0</v>
      </c>
      <c r="F27" s="40">
        <v>2013</v>
      </c>
      <c r="G27" s="40">
        <v>2017</v>
      </c>
      <c r="H27" s="39">
        <v>10</v>
      </c>
      <c r="I27" s="39">
        <v>10</v>
      </c>
      <c r="J27" s="39"/>
      <c r="K27" s="39"/>
      <c r="L27" s="39"/>
      <c r="M27" s="39"/>
      <c r="N27" s="39"/>
      <c r="O27" s="39"/>
      <c r="P27" s="39"/>
      <c r="Q27" s="39"/>
      <c r="R27" s="39">
        <v>0</v>
      </c>
      <c r="S27" s="39">
        <v>0</v>
      </c>
      <c r="T27" s="39">
        <v>0</v>
      </c>
      <c r="U27" s="39">
        <v>0</v>
      </c>
      <c r="V27" s="41">
        <v>2</v>
      </c>
      <c r="W27" s="41">
        <v>2</v>
      </c>
      <c r="X27" s="41">
        <v>2</v>
      </c>
      <c r="Y27" s="41">
        <v>2</v>
      </c>
      <c r="Z27" s="41">
        <v>2</v>
      </c>
      <c r="AA27" s="42">
        <v>10</v>
      </c>
      <c r="AB27" s="43"/>
      <c r="AC27" s="44"/>
      <c r="AD27" s="23"/>
      <c r="AE27" s="43"/>
      <c r="AF27" s="43"/>
      <c r="AG27" s="23"/>
    </row>
    <row r="28" spans="1:33" s="45" customFormat="1" ht="53.25" customHeight="1">
      <c r="A28" s="37">
        <v>11</v>
      </c>
      <c r="B28" s="38" t="s">
        <v>33</v>
      </c>
      <c r="C28" s="39" t="s">
        <v>17</v>
      </c>
      <c r="D28" s="39">
        <v>20.700000000000003</v>
      </c>
      <c r="E28" s="39">
        <v>7.37</v>
      </c>
      <c r="F28" s="40">
        <v>2013</v>
      </c>
      <c r="G28" s="40">
        <v>2017</v>
      </c>
      <c r="H28" s="39">
        <v>68</v>
      </c>
      <c r="I28" s="39">
        <v>68</v>
      </c>
      <c r="J28" s="39">
        <v>5.82</v>
      </c>
      <c r="K28" s="39">
        <v>2.59</v>
      </c>
      <c r="L28" s="39">
        <v>5.64</v>
      </c>
      <c r="M28" s="39">
        <v>1.82</v>
      </c>
      <c r="N28" s="39">
        <v>0.54</v>
      </c>
      <c r="O28" s="39">
        <v>0</v>
      </c>
      <c r="P28" s="39">
        <v>4.1900000000000004</v>
      </c>
      <c r="Q28" s="39">
        <v>1</v>
      </c>
      <c r="R28" s="39">
        <v>4.51</v>
      </c>
      <c r="S28" s="39">
        <v>1.96</v>
      </c>
      <c r="T28" s="39">
        <v>20.700000000000003</v>
      </c>
      <c r="U28" s="39">
        <v>7.37</v>
      </c>
      <c r="V28" s="41">
        <v>20.5</v>
      </c>
      <c r="W28" s="41">
        <v>18.5</v>
      </c>
      <c r="X28" s="41">
        <v>1</v>
      </c>
      <c r="Y28" s="41">
        <v>12</v>
      </c>
      <c r="Z28" s="41">
        <v>16</v>
      </c>
      <c r="AA28" s="42">
        <v>68</v>
      </c>
      <c r="AB28" s="43"/>
      <c r="AC28" s="44"/>
      <c r="AD28" s="23"/>
      <c r="AE28" s="43"/>
      <c r="AF28" s="43"/>
      <c r="AG28" s="23"/>
    </row>
    <row r="29" spans="1:33" s="45" customFormat="1" ht="12.75">
      <c r="A29" s="54"/>
      <c r="B29" s="47" t="s">
        <v>34</v>
      </c>
      <c r="C29" s="39"/>
      <c r="D29" s="49">
        <v>20.700000000000003</v>
      </c>
      <c r="E29" s="49">
        <v>7.37</v>
      </c>
      <c r="F29" s="39"/>
      <c r="G29" s="39"/>
      <c r="H29" s="49">
        <v>78</v>
      </c>
      <c r="I29" s="49">
        <v>78</v>
      </c>
      <c r="J29" s="49">
        <v>5.82</v>
      </c>
      <c r="K29" s="49">
        <v>2.59</v>
      </c>
      <c r="L29" s="49">
        <v>5.64</v>
      </c>
      <c r="M29" s="49">
        <v>1.82</v>
      </c>
      <c r="N29" s="49">
        <v>0.54</v>
      </c>
      <c r="O29" s="49">
        <v>0</v>
      </c>
      <c r="P29" s="49">
        <v>4.1900000000000004</v>
      </c>
      <c r="Q29" s="49">
        <v>1</v>
      </c>
      <c r="R29" s="49">
        <v>4.51</v>
      </c>
      <c r="S29" s="49">
        <v>1.96</v>
      </c>
      <c r="T29" s="49">
        <v>20.700000000000003</v>
      </c>
      <c r="U29" s="49">
        <v>7.37</v>
      </c>
      <c r="V29" s="49">
        <v>22.5</v>
      </c>
      <c r="W29" s="49">
        <v>20.5</v>
      </c>
      <c r="X29" s="49">
        <v>3</v>
      </c>
      <c r="Y29" s="49">
        <v>14</v>
      </c>
      <c r="Z29" s="49">
        <v>18</v>
      </c>
      <c r="AA29" s="55">
        <v>78</v>
      </c>
      <c r="AB29" s="22"/>
      <c r="AC29" s="43"/>
      <c r="AD29" s="16"/>
      <c r="AE29" s="22"/>
      <c r="AF29" s="22"/>
      <c r="AG29" s="23"/>
    </row>
    <row r="30" spans="1:33" s="45" customFormat="1" ht="25.5">
      <c r="A30" s="56" t="s">
        <v>35</v>
      </c>
      <c r="B30" s="29" t="s">
        <v>36</v>
      </c>
      <c r="C30" s="48"/>
      <c r="D30" s="49">
        <v>0</v>
      </c>
      <c r="E30" s="49">
        <v>0</v>
      </c>
      <c r="F30" s="48"/>
      <c r="G30" s="48"/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/>
      <c r="O30" s="49"/>
      <c r="P30" s="49"/>
      <c r="Q30" s="49"/>
      <c r="R30" s="49"/>
      <c r="S30" s="49"/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55">
        <v>0</v>
      </c>
      <c r="AB30" s="22">
        <f t="shared" ref="AB30:AB50" si="3">AA30-H30</f>
        <v>0</v>
      </c>
      <c r="AC30" s="43"/>
      <c r="AD30" s="16">
        <f t="shared" ref="AD30:AD50" si="4">AA30-I30</f>
        <v>0</v>
      </c>
      <c r="AE30" s="22">
        <f>'[6]ИП - чистый (21.06.12)'!AF26</f>
        <v>0</v>
      </c>
      <c r="AF30" s="22">
        <f t="shared" si="0"/>
        <v>0</v>
      </c>
      <c r="AG30" s="23"/>
    </row>
    <row r="31" spans="1:33" s="45" customFormat="1" ht="12.75">
      <c r="A31" s="56" t="s">
        <v>37</v>
      </c>
      <c r="B31" s="29" t="s">
        <v>38</v>
      </c>
      <c r="C31" s="48"/>
      <c r="D31" s="49">
        <v>0</v>
      </c>
      <c r="E31" s="49">
        <v>0</v>
      </c>
      <c r="F31" s="48"/>
      <c r="G31" s="48"/>
      <c r="H31" s="49">
        <v>390.97</v>
      </c>
      <c r="I31" s="49">
        <v>388.83000000000004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4.9800000000000004</v>
      </c>
      <c r="W31" s="49">
        <v>141.33000000000001</v>
      </c>
      <c r="X31" s="49">
        <v>0</v>
      </c>
      <c r="Y31" s="49">
        <v>12</v>
      </c>
      <c r="Z31" s="49">
        <v>230.52</v>
      </c>
      <c r="AA31" s="55">
        <v>388.83000000000004</v>
      </c>
      <c r="AB31" s="22">
        <f t="shared" si="3"/>
        <v>-2.1399999999999864</v>
      </c>
      <c r="AC31" s="43"/>
      <c r="AD31" s="16">
        <f t="shared" si="4"/>
        <v>0</v>
      </c>
      <c r="AE31" s="22">
        <f>'[6]ИП - чистый (21.06.12)'!AF27</f>
        <v>0</v>
      </c>
      <c r="AF31" s="22">
        <f t="shared" si="0"/>
        <v>388.83000000000004</v>
      </c>
      <c r="AG31" s="23"/>
    </row>
    <row r="32" spans="1:33" s="45" customFormat="1" ht="54.95" customHeight="1">
      <c r="A32" s="54">
        <v>12</v>
      </c>
      <c r="B32" s="57" t="s">
        <v>39</v>
      </c>
      <c r="C32" s="39" t="s">
        <v>17</v>
      </c>
      <c r="D32" s="49">
        <v>0</v>
      </c>
      <c r="E32" s="39">
        <v>0</v>
      </c>
      <c r="F32" s="40">
        <v>2016</v>
      </c>
      <c r="G32" s="40">
        <v>2017</v>
      </c>
      <c r="H32" s="39">
        <v>242.52</v>
      </c>
      <c r="I32" s="39">
        <v>242.52</v>
      </c>
      <c r="J32" s="49"/>
      <c r="K32" s="49"/>
      <c r="L32" s="49"/>
      <c r="M32" s="49"/>
      <c r="N32" s="39">
        <v>0</v>
      </c>
      <c r="O32" s="39">
        <v>0</v>
      </c>
      <c r="P32" s="49"/>
      <c r="Q32" s="49"/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/>
      <c r="Y32" s="39">
        <v>12</v>
      </c>
      <c r="Z32" s="39">
        <v>230.52</v>
      </c>
      <c r="AA32" s="42">
        <v>242.52</v>
      </c>
      <c r="AB32" s="43">
        <f t="shared" si="3"/>
        <v>0</v>
      </c>
      <c r="AC32" s="44"/>
      <c r="AD32" s="23">
        <f t="shared" si="4"/>
        <v>0</v>
      </c>
      <c r="AE32" s="43">
        <f>'[6]ИП - чистый (21.06.12)'!AF25</f>
        <v>1.2</v>
      </c>
      <c r="AF32" s="43">
        <f t="shared" si="0"/>
        <v>241.32000000000002</v>
      </c>
      <c r="AG32" s="23"/>
    </row>
    <row r="33" spans="1:33" s="45" customFormat="1" ht="39.75" customHeight="1">
      <c r="A33" s="54">
        <v>13</v>
      </c>
      <c r="B33" s="57" t="s">
        <v>40</v>
      </c>
      <c r="C33" s="39" t="s">
        <v>17</v>
      </c>
      <c r="D33" s="49">
        <v>0</v>
      </c>
      <c r="E33" s="39">
        <v>0</v>
      </c>
      <c r="F33" s="40">
        <v>2012</v>
      </c>
      <c r="G33" s="40">
        <v>2014</v>
      </c>
      <c r="H33" s="39">
        <v>148.45000000000002</v>
      </c>
      <c r="I33" s="39">
        <v>146.31000000000003</v>
      </c>
      <c r="J33" s="49"/>
      <c r="K33" s="49"/>
      <c r="L33" s="39">
        <v>0</v>
      </c>
      <c r="M33" s="39">
        <v>0</v>
      </c>
      <c r="N33" s="49"/>
      <c r="O33" s="49"/>
      <c r="P33" s="49"/>
      <c r="Q33" s="49"/>
      <c r="R33" s="49"/>
      <c r="S33" s="49"/>
      <c r="T33" s="39">
        <v>0</v>
      </c>
      <c r="U33" s="39">
        <v>0</v>
      </c>
      <c r="V33" s="39">
        <v>4.9800000000000004</v>
      </c>
      <c r="W33" s="39">
        <v>141.33000000000001</v>
      </c>
      <c r="X33" s="39"/>
      <c r="Y33" s="39"/>
      <c r="Z33" s="39"/>
      <c r="AA33" s="42">
        <v>146.31</v>
      </c>
      <c r="AB33" s="43">
        <f t="shared" si="3"/>
        <v>-2.1400000000000148</v>
      </c>
      <c r="AC33" s="44"/>
      <c r="AD33" s="23">
        <f t="shared" si="4"/>
        <v>0</v>
      </c>
      <c r="AE33" s="43">
        <f>'[6]ИП - чистый (21.06.12)'!AF26</f>
        <v>0</v>
      </c>
      <c r="AF33" s="43">
        <f t="shared" si="0"/>
        <v>146.31</v>
      </c>
      <c r="AG33" s="23"/>
    </row>
    <row r="34" spans="1:33" s="45" customFormat="1" ht="25.5">
      <c r="A34" s="56" t="s">
        <v>41</v>
      </c>
      <c r="B34" s="29" t="s">
        <v>42</v>
      </c>
      <c r="C34" s="48"/>
      <c r="D34" s="49">
        <v>0</v>
      </c>
      <c r="E34" s="49">
        <v>0</v>
      </c>
      <c r="F34" s="53"/>
      <c r="G34" s="53"/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/>
      <c r="O34" s="49"/>
      <c r="P34" s="49"/>
      <c r="Q34" s="49"/>
      <c r="R34" s="49"/>
      <c r="S34" s="49"/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55">
        <v>0</v>
      </c>
      <c r="AB34" s="22">
        <f t="shared" si="3"/>
        <v>0</v>
      </c>
      <c r="AC34" s="43"/>
      <c r="AD34" s="16">
        <f t="shared" si="4"/>
        <v>0</v>
      </c>
      <c r="AE34" s="22">
        <f>'[6]ИП - чистый (21.06.12)'!AF28</f>
        <v>0</v>
      </c>
      <c r="AF34" s="22">
        <f t="shared" si="0"/>
        <v>0</v>
      </c>
      <c r="AG34" s="23"/>
    </row>
    <row r="35" spans="1:33" s="45" customFormat="1" ht="12.75">
      <c r="A35" s="56" t="s">
        <v>43</v>
      </c>
      <c r="B35" s="48" t="s">
        <v>44</v>
      </c>
      <c r="C35" s="48"/>
      <c r="D35" s="49">
        <v>1761.26</v>
      </c>
      <c r="E35" s="49">
        <v>255.876</v>
      </c>
      <c r="F35" s="50"/>
      <c r="G35" s="50"/>
      <c r="H35" s="49">
        <v>8988.5698805201282</v>
      </c>
      <c r="I35" s="49">
        <v>8062.5078669899985</v>
      </c>
      <c r="J35" s="49">
        <v>39.212999999999994</v>
      </c>
      <c r="K35" s="49">
        <v>24.8</v>
      </c>
      <c r="L35" s="49">
        <v>578.79499999999985</v>
      </c>
      <c r="M35" s="49">
        <v>66.08</v>
      </c>
      <c r="N35" s="49">
        <v>337.93699999999995</v>
      </c>
      <c r="O35" s="49">
        <v>43.106000000000009</v>
      </c>
      <c r="P35" s="49">
        <v>129.98000000000002</v>
      </c>
      <c r="Q35" s="49">
        <v>13.340000000000002</v>
      </c>
      <c r="R35" s="49">
        <v>673.13000000000011</v>
      </c>
      <c r="S35" s="49">
        <v>107.92</v>
      </c>
      <c r="T35" s="49">
        <v>1759.0549999999998</v>
      </c>
      <c r="U35" s="49">
        <v>255.24600000000001</v>
      </c>
      <c r="V35" s="49">
        <v>3028.7260939899993</v>
      </c>
      <c r="W35" s="49">
        <v>1346.2399999999996</v>
      </c>
      <c r="X35" s="49">
        <v>980.59000000000015</v>
      </c>
      <c r="Y35" s="49">
        <v>1254.75</v>
      </c>
      <c r="Z35" s="49">
        <v>1452.2017729999998</v>
      </c>
      <c r="AA35" s="55">
        <v>8062.5078669899985</v>
      </c>
      <c r="AB35" s="22">
        <f t="shared" si="3"/>
        <v>-926.06201353012966</v>
      </c>
      <c r="AC35" s="43"/>
      <c r="AD35" s="16">
        <f t="shared" si="4"/>
        <v>0</v>
      </c>
      <c r="AE35" s="22">
        <f>'[6]ИП - чистый (21.06.12)'!AF29</f>
        <v>8283.1</v>
      </c>
      <c r="AF35" s="22">
        <f t="shared" si="0"/>
        <v>-220.59213301000182</v>
      </c>
      <c r="AG35" s="23"/>
    </row>
    <row r="36" spans="1:33" s="45" customFormat="1" ht="25.5">
      <c r="A36" s="56" t="s">
        <v>45</v>
      </c>
      <c r="B36" s="29" t="s">
        <v>14</v>
      </c>
      <c r="C36" s="48"/>
      <c r="D36" s="49">
        <v>1761.26</v>
      </c>
      <c r="E36" s="49">
        <v>255.876</v>
      </c>
      <c r="F36" s="48"/>
      <c r="G36" s="48"/>
      <c r="H36" s="49">
        <v>8988.5698805201282</v>
      </c>
      <c r="I36" s="49">
        <v>8062.5078669899985</v>
      </c>
      <c r="J36" s="49">
        <v>39.212999999999994</v>
      </c>
      <c r="K36" s="49">
        <v>24.8</v>
      </c>
      <c r="L36" s="49">
        <v>578.79499999999985</v>
      </c>
      <c r="M36" s="49">
        <v>66.08</v>
      </c>
      <c r="N36" s="49">
        <v>337.93699999999995</v>
      </c>
      <c r="O36" s="49">
        <v>43.106000000000009</v>
      </c>
      <c r="P36" s="49">
        <v>129.98000000000002</v>
      </c>
      <c r="Q36" s="49">
        <v>13.340000000000002</v>
      </c>
      <c r="R36" s="49">
        <v>673.13000000000011</v>
      </c>
      <c r="S36" s="49">
        <v>107.92</v>
      </c>
      <c r="T36" s="49">
        <v>1759.0549999999998</v>
      </c>
      <c r="U36" s="49">
        <v>255.24600000000001</v>
      </c>
      <c r="V36" s="49">
        <v>3028.7260939899993</v>
      </c>
      <c r="W36" s="49">
        <v>1346.2399999999996</v>
      </c>
      <c r="X36" s="49">
        <v>980.59000000000015</v>
      </c>
      <c r="Y36" s="49">
        <v>1254.75</v>
      </c>
      <c r="Z36" s="49">
        <v>1452.2017729999998</v>
      </c>
      <c r="AA36" s="49">
        <v>8062.5078669899985</v>
      </c>
      <c r="AB36" s="22">
        <f t="shared" si="3"/>
        <v>-926.06201353012966</v>
      </c>
      <c r="AC36" s="43"/>
      <c r="AD36" s="16">
        <f t="shared" si="4"/>
        <v>0</v>
      </c>
      <c r="AE36" s="22">
        <f>'[6]ИП - чистый (21.06.12)'!AF30</f>
        <v>8283.1</v>
      </c>
      <c r="AF36" s="22">
        <f t="shared" si="0"/>
        <v>-220.59213301000182</v>
      </c>
      <c r="AG36" s="23"/>
    </row>
    <row r="37" spans="1:33" s="36" customFormat="1" ht="20.100000000000001" customHeight="1">
      <c r="A37" s="30"/>
      <c r="B37" s="31" t="s">
        <v>15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  <c r="AB37" s="35">
        <f t="shared" si="3"/>
        <v>0</v>
      </c>
      <c r="AC37" s="35"/>
      <c r="AD37" s="35">
        <f t="shared" si="4"/>
        <v>0</v>
      </c>
      <c r="AE37" s="22">
        <f>'[6]ИП - чистый (21.06.12)'!AF18</f>
        <v>71.400000000000006</v>
      </c>
      <c r="AF37" s="22">
        <f t="shared" si="0"/>
        <v>-71.400000000000006</v>
      </c>
      <c r="AG37" s="35"/>
    </row>
    <row r="38" spans="1:33" s="45" customFormat="1" ht="60" customHeight="1">
      <c r="A38" s="54">
        <v>14</v>
      </c>
      <c r="B38" s="58" t="s">
        <v>46</v>
      </c>
      <c r="C38" s="39" t="s">
        <v>17</v>
      </c>
      <c r="D38" s="39">
        <v>2</v>
      </c>
      <c r="E38" s="39">
        <v>2.64</v>
      </c>
      <c r="F38" s="53">
        <v>2015</v>
      </c>
      <c r="G38" s="53">
        <v>2017</v>
      </c>
      <c r="H38" s="39">
        <v>52</v>
      </c>
      <c r="I38" s="39">
        <v>52</v>
      </c>
      <c r="J38" s="49"/>
      <c r="K38" s="49"/>
      <c r="L38" s="49"/>
      <c r="M38" s="49"/>
      <c r="N38" s="39"/>
      <c r="O38" s="39"/>
      <c r="P38" s="39"/>
      <c r="Q38" s="39"/>
      <c r="R38" s="39">
        <v>2</v>
      </c>
      <c r="S38" s="39">
        <v>2.64</v>
      </c>
      <c r="T38" s="39">
        <v>2</v>
      </c>
      <c r="U38" s="39">
        <v>2.64</v>
      </c>
      <c r="V38" s="39"/>
      <c r="W38" s="39"/>
      <c r="X38" s="39">
        <v>2</v>
      </c>
      <c r="Y38" s="39">
        <v>10</v>
      </c>
      <c r="Z38" s="39">
        <v>40</v>
      </c>
      <c r="AA38" s="42">
        <v>52</v>
      </c>
      <c r="AB38" s="43">
        <f t="shared" si="3"/>
        <v>0</v>
      </c>
      <c r="AC38" s="23"/>
      <c r="AD38" s="23">
        <f t="shared" si="4"/>
        <v>0</v>
      </c>
      <c r="AE38" s="43">
        <f>'[6]ИП - чистый (21.06.12)'!AF21</f>
        <v>70.2</v>
      </c>
      <c r="AF38" s="43">
        <f t="shared" si="0"/>
        <v>-18.200000000000003</v>
      </c>
      <c r="AG38" s="23"/>
    </row>
    <row r="39" spans="1:33" s="45" customFormat="1" ht="60" customHeight="1">
      <c r="A39" s="37">
        <v>15</v>
      </c>
      <c r="B39" s="58" t="s">
        <v>47</v>
      </c>
      <c r="C39" s="39" t="s">
        <v>17</v>
      </c>
      <c r="D39" s="39">
        <v>4</v>
      </c>
      <c r="E39" s="39">
        <v>8.82</v>
      </c>
      <c r="F39" s="53">
        <v>2015</v>
      </c>
      <c r="G39" s="53">
        <v>2017</v>
      </c>
      <c r="H39" s="39">
        <v>80</v>
      </c>
      <c r="I39" s="39">
        <v>80</v>
      </c>
      <c r="J39" s="49"/>
      <c r="K39" s="49"/>
      <c r="L39" s="39"/>
      <c r="M39" s="39"/>
      <c r="N39" s="39"/>
      <c r="O39" s="39"/>
      <c r="P39" s="39"/>
      <c r="Q39" s="39"/>
      <c r="R39" s="39">
        <v>4</v>
      </c>
      <c r="S39" s="39">
        <v>8.82</v>
      </c>
      <c r="T39" s="39">
        <v>4</v>
      </c>
      <c r="U39" s="39">
        <v>8.82</v>
      </c>
      <c r="V39" s="39"/>
      <c r="W39" s="39"/>
      <c r="X39" s="39">
        <v>3</v>
      </c>
      <c r="Y39" s="39">
        <v>15</v>
      </c>
      <c r="Z39" s="39">
        <v>62</v>
      </c>
      <c r="AA39" s="42">
        <v>80</v>
      </c>
      <c r="AB39" s="43">
        <f t="shared" si="3"/>
        <v>0</v>
      </c>
      <c r="AC39" s="23"/>
      <c r="AD39" s="23">
        <f t="shared" si="4"/>
        <v>0</v>
      </c>
      <c r="AE39" s="43">
        <f>'[6]ИП - чистый (21.06.12)'!AF22</f>
        <v>70.2</v>
      </c>
      <c r="AF39" s="43">
        <f t="shared" si="0"/>
        <v>9.7999999999999972</v>
      </c>
      <c r="AG39" s="23"/>
    </row>
    <row r="40" spans="1:33" s="45" customFormat="1" ht="45" customHeight="1">
      <c r="A40" s="37">
        <v>16</v>
      </c>
      <c r="B40" s="58" t="s">
        <v>48</v>
      </c>
      <c r="C40" s="39" t="s">
        <v>17</v>
      </c>
      <c r="D40" s="39">
        <v>2</v>
      </c>
      <c r="E40" s="39">
        <v>3.2</v>
      </c>
      <c r="F40" s="53">
        <v>2015</v>
      </c>
      <c r="G40" s="53">
        <v>2015</v>
      </c>
      <c r="H40" s="39">
        <v>18.100000000000001</v>
      </c>
      <c r="I40" s="39">
        <v>18.100000000000001</v>
      </c>
      <c r="J40" s="39"/>
      <c r="K40" s="39"/>
      <c r="L40" s="39"/>
      <c r="M40" s="39"/>
      <c r="N40" s="39">
        <v>2</v>
      </c>
      <c r="O40" s="39">
        <v>3.2</v>
      </c>
      <c r="P40" s="39"/>
      <c r="Q40" s="39"/>
      <c r="R40" s="39"/>
      <c r="S40" s="39"/>
      <c r="T40" s="39">
        <v>2</v>
      </c>
      <c r="U40" s="39">
        <v>3.2</v>
      </c>
      <c r="V40" s="39"/>
      <c r="W40" s="39"/>
      <c r="X40" s="39">
        <v>18.100000000000001</v>
      </c>
      <c r="Y40" s="39"/>
      <c r="Z40" s="39"/>
      <c r="AA40" s="42">
        <v>18.100000000000001</v>
      </c>
      <c r="AB40" s="43">
        <f t="shared" si="3"/>
        <v>0</v>
      </c>
      <c r="AC40" s="23"/>
      <c r="AD40" s="23">
        <f t="shared" si="4"/>
        <v>0</v>
      </c>
      <c r="AE40" s="43">
        <f>'[6]ИП - чистый (21.06.12)'!AF25</f>
        <v>1.2</v>
      </c>
      <c r="AF40" s="43">
        <f t="shared" si="0"/>
        <v>16.900000000000002</v>
      </c>
      <c r="AG40" s="23"/>
    </row>
    <row r="41" spans="1:33" s="45" customFormat="1" ht="12.75">
      <c r="A41" s="56"/>
      <c r="B41" s="47" t="s">
        <v>49</v>
      </c>
      <c r="C41" s="48"/>
      <c r="D41" s="49">
        <v>8</v>
      </c>
      <c r="E41" s="49">
        <v>14.66</v>
      </c>
      <c r="F41" s="49"/>
      <c r="G41" s="49"/>
      <c r="H41" s="49">
        <v>150.1</v>
      </c>
      <c r="I41" s="49">
        <v>150.1</v>
      </c>
      <c r="J41" s="49">
        <v>0</v>
      </c>
      <c r="K41" s="49">
        <v>0</v>
      </c>
      <c r="L41" s="49">
        <v>0</v>
      </c>
      <c r="M41" s="49">
        <v>0</v>
      </c>
      <c r="N41" s="49">
        <v>2</v>
      </c>
      <c r="O41" s="49">
        <v>3.2</v>
      </c>
      <c r="P41" s="49">
        <v>0</v>
      </c>
      <c r="Q41" s="49">
        <v>0</v>
      </c>
      <c r="R41" s="49">
        <v>6</v>
      </c>
      <c r="S41" s="49">
        <v>11.46</v>
      </c>
      <c r="T41" s="49">
        <v>8</v>
      </c>
      <c r="U41" s="49">
        <v>14.66</v>
      </c>
      <c r="V41" s="49">
        <v>0</v>
      </c>
      <c r="W41" s="49">
        <v>0</v>
      </c>
      <c r="X41" s="49">
        <v>23.1</v>
      </c>
      <c r="Y41" s="49">
        <v>25</v>
      </c>
      <c r="Z41" s="49">
        <v>102</v>
      </c>
      <c r="AA41" s="55">
        <v>150.1</v>
      </c>
      <c r="AB41" s="22">
        <f t="shared" si="3"/>
        <v>0</v>
      </c>
      <c r="AC41" s="43"/>
      <c r="AD41" s="16">
        <f t="shared" si="4"/>
        <v>0</v>
      </c>
      <c r="AE41" s="22">
        <f>'[6]ИП - чистый (21.06.12)'!AF27</f>
        <v>0</v>
      </c>
      <c r="AF41" s="22">
        <f t="shared" si="0"/>
        <v>150.1</v>
      </c>
      <c r="AG41" s="23"/>
    </row>
    <row r="42" spans="1:33" s="36" customFormat="1" ht="20.100000000000001" customHeight="1">
      <c r="A42" s="30"/>
      <c r="B42" s="31" t="s">
        <v>50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35">
        <f t="shared" si="3"/>
        <v>0</v>
      </c>
      <c r="AC42" s="35"/>
      <c r="AD42" s="35">
        <f t="shared" si="4"/>
        <v>0</v>
      </c>
      <c r="AE42" s="22">
        <f>'[6]ИП - чистый (21.06.12)'!AF31</f>
        <v>0</v>
      </c>
      <c r="AF42" s="22">
        <f t="shared" si="0"/>
        <v>0</v>
      </c>
      <c r="AG42" s="35"/>
    </row>
    <row r="43" spans="1:33" s="45" customFormat="1" ht="30" customHeight="1">
      <c r="A43" s="54">
        <v>17</v>
      </c>
      <c r="B43" s="58" t="s">
        <v>51</v>
      </c>
      <c r="C43" s="39" t="s">
        <v>17</v>
      </c>
      <c r="D43" s="39">
        <v>32.5</v>
      </c>
      <c r="E43" s="39">
        <v>0.2</v>
      </c>
      <c r="F43" s="53">
        <v>2012</v>
      </c>
      <c r="G43" s="53">
        <v>2014</v>
      </c>
      <c r="H43" s="39">
        <v>222</v>
      </c>
      <c r="I43" s="39">
        <v>201.59911550000001</v>
      </c>
      <c r="J43" s="49"/>
      <c r="K43" s="49"/>
      <c r="L43" s="39">
        <v>32.5</v>
      </c>
      <c r="M43" s="39">
        <v>0.2</v>
      </c>
      <c r="N43" s="39"/>
      <c r="O43" s="39"/>
      <c r="P43" s="49"/>
      <c r="Q43" s="49"/>
      <c r="R43" s="49"/>
      <c r="S43" s="49"/>
      <c r="T43" s="39">
        <v>32.5</v>
      </c>
      <c r="U43" s="39">
        <v>0.2</v>
      </c>
      <c r="V43" s="39">
        <v>125.82</v>
      </c>
      <c r="W43" s="39">
        <v>75.779115500000017</v>
      </c>
      <c r="X43" s="39"/>
      <c r="Y43" s="39"/>
      <c r="Z43" s="39"/>
      <c r="AA43" s="42">
        <v>201.59911550000001</v>
      </c>
      <c r="AB43" s="43">
        <f t="shared" si="3"/>
        <v>-20.400884499999989</v>
      </c>
      <c r="AC43" s="23"/>
      <c r="AD43" s="23">
        <f t="shared" si="4"/>
        <v>0</v>
      </c>
      <c r="AE43" s="43">
        <f>'[6]ИП - чистый (21.06.12)'!AF32</f>
        <v>308.51</v>
      </c>
      <c r="AF43" s="43">
        <f t="shared" si="0"/>
        <v>-106.91088449999998</v>
      </c>
      <c r="AG43" s="23"/>
    </row>
    <row r="44" spans="1:33" s="45" customFormat="1" ht="30" customHeight="1">
      <c r="A44" s="37">
        <v>18</v>
      </c>
      <c r="B44" s="58" t="s">
        <v>52</v>
      </c>
      <c r="C44" s="39" t="s">
        <v>17</v>
      </c>
      <c r="D44" s="39">
        <v>18.600000000000001</v>
      </c>
      <c r="E44" s="39">
        <v>1.26</v>
      </c>
      <c r="F44" s="53">
        <v>2012</v>
      </c>
      <c r="G44" s="53">
        <v>2015</v>
      </c>
      <c r="H44" s="39">
        <v>141</v>
      </c>
      <c r="I44" s="39">
        <v>121.36045196000001</v>
      </c>
      <c r="J44" s="49"/>
      <c r="K44" s="49"/>
      <c r="L44" s="49"/>
      <c r="M44" s="49"/>
      <c r="N44" s="39">
        <v>18.600000000000001</v>
      </c>
      <c r="O44" s="39">
        <v>1.26</v>
      </c>
      <c r="P44" s="49"/>
      <c r="Q44" s="49"/>
      <c r="R44" s="49"/>
      <c r="S44" s="49"/>
      <c r="T44" s="39">
        <v>18.600000000000001</v>
      </c>
      <c r="U44" s="39">
        <v>1.26</v>
      </c>
      <c r="V44" s="39">
        <v>74</v>
      </c>
      <c r="W44" s="39">
        <v>20.360451960000006</v>
      </c>
      <c r="X44" s="39">
        <v>27</v>
      </c>
      <c r="Y44" s="39"/>
      <c r="Z44" s="39"/>
      <c r="AA44" s="42">
        <v>121.36045196000001</v>
      </c>
      <c r="AB44" s="43">
        <f t="shared" si="3"/>
        <v>-19.639548039999994</v>
      </c>
      <c r="AC44" s="23"/>
      <c r="AD44" s="23">
        <f t="shared" si="4"/>
        <v>0</v>
      </c>
      <c r="AE44" s="43">
        <f>'[6]ИП - чистый (21.06.12)'!AF33</f>
        <v>256.13</v>
      </c>
      <c r="AF44" s="43">
        <f t="shared" si="0"/>
        <v>-134.76954803999999</v>
      </c>
      <c r="AG44" s="23"/>
    </row>
    <row r="45" spans="1:33" s="45" customFormat="1" ht="30" customHeight="1">
      <c r="A45" s="37">
        <v>19</v>
      </c>
      <c r="B45" s="58" t="s">
        <v>53</v>
      </c>
      <c r="C45" s="39" t="s">
        <v>17</v>
      </c>
      <c r="D45" s="39">
        <v>54.2</v>
      </c>
      <c r="E45" s="39">
        <v>12.59</v>
      </c>
      <c r="F45" s="53">
        <v>2012</v>
      </c>
      <c r="G45" s="53">
        <v>2017</v>
      </c>
      <c r="H45" s="39">
        <v>331.97</v>
      </c>
      <c r="I45" s="39">
        <v>319.16696144000002</v>
      </c>
      <c r="J45" s="49"/>
      <c r="K45" s="49"/>
      <c r="L45" s="49"/>
      <c r="M45" s="49"/>
      <c r="N45" s="39"/>
      <c r="O45" s="39"/>
      <c r="P45" s="39"/>
      <c r="Q45" s="39"/>
      <c r="R45" s="39">
        <v>54.2</v>
      </c>
      <c r="S45" s="39">
        <v>12.59</v>
      </c>
      <c r="T45" s="39">
        <v>54.2</v>
      </c>
      <c r="U45" s="39">
        <v>12.59</v>
      </c>
      <c r="V45" s="39"/>
      <c r="W45" s="39"/>
      <c r="X45" s="39"/>
      <c r="Y45" s="39">
        <v>40</v>
      </c>
      <c r="Z45" s="39">
        <v>279.16696144000002</v>
      </c>
      <c r="AA45" s="42">
        <v>319.16696144000002</v>
      </c>
      <c r="AB45" s="43">
        <f t="shared" si="3"/>
        <v>-12.803038560000005</v>
      </c>
      <c r="AC45" s="23"/>
      <c r="AD45" s="23">
        <f t="shared" si="4"/>
        <v>0</v>
      </c>
      <c r="AE45" s="43">
        <f>'[6]ИП - чистый (21.06.12)'!AF34</f>
        <v>417.90999999999997</v>
      </c>
      <c r="AF45" s="43">
        <f t="shared" si="0"/>
        <v>-98.743038559999945</v>
      </c>
      <c r="AG45" s="23"/>
    </row>
    <row r="46" spans="1:33" s="45" customFormat="1" ht="45" customHeight="1">
      <c r="A46" s="37">
        <v>20</v>
      </c>
      <c r="B46" s="58" t="s">
        <v>54</v>
      </c>
      <c r="C46" s="39" t="s">
        <v>17</v>
      </c>
      <c r="D46" s="39">
        <v>33.4</v>
      </c>
      <c r="E46" s="39">
        <v>2.4</v>
      </c>
      <c r="F46" s="53">
        <v>2012</v>
      </c>
      <c r="G46" s="53">
        <v>2015</v>
      </c>
      <c r="H46" s="39">
        <v>177.2475</v>
      </c>
      <c r="I46" s="39">
        <v>172.65</v>
      </c>
      <c r="J46" s="49"/>
      <c r="K46" s="49"/>
      <c r="L46" s="39"/>
      <c r="M46" s="39"/>
      <c r="N46" s="39">
        <v>33.4</v>
      </c>
      <c r="O46" s="39">
        <v>2.4</v>
      </c>
      <c r="P46" s="39"/>
      <c r="Q46" s="39"/>
      <c r="R46" s="39"/>
      <c r="S46" s="39"/>
      <c r="T46" s="39">
        <v>33.4</v>
      </c>
      <c r="U46" s="39">
        <v>2.4</v>
      </c>
      <c r="V46" s="39">
        <v>106</v>
      </c>
      <c r="W46" s="39">
        <v>66.650000000000006</v>
      </c>
      <c r="X46" s="39"/>
      <c r="Y46" s="39"/>
      <c r="Z46" s="39"/>
      <c r="AA46" s="42">
        <v>172.65</v>
      </c>
      <c r="AB46" s="43">
        <f t="shared" si="3"/>
        <v>-4.5974999999999966</v>
      </c>
      <c r="AC46" s="23"/>
      <c r="AD46" s="23">
        <f t="shared" si="4"/>
        <v>0</v>
      </c>
      <c r="AE46" s="43">
        <f>'[6]ИП - чистый (21.06.12)'!AF35</f>
        <v>108</v>
      </c>
      <c r="AF46" s="43">
        <f t="shared" si="0"/>
        <v>64.650000000000006</v>
      </c>
      <c r="AG46" s="23"/>
    </row>
    <row r="47" spans="1:33" s="45" customFormat="1" ht="45" customHeight="1">
      <c r="A47" s="37">
        <v>21</v>
      </c>
      <c r="B47" s="58" t="s">
        <v>55</v>
      </c>
      <c r="C47" s="39" t="s">
        <v>17</v>
      </c>
      <c r="D47" s="39">
        <v>46.866999999999997</v>
      </c>
      <c r="E47" s="39">
        <v>2.63</v>
      </c>
      <c r="F47" s="53">
        <v>2012</v>
      </c>
      <c r="G47" s="53">
        <v>2015</v>
      </c>
      <c r="H47" s="39">
        <v>250</v>
      </c>
      <c r="I47" s="39">
        <v>247.15</v>
      </c>
      <c r="J47" s="49"/>
      <c r="K47" s="49"/>
      <c r="L47" s="39"/>
      <c r="M47" s="39"/>
      <c r="N47" s="39">
        <v>46.866999999999997</v>
      </c>
      <c r="O47" s="39">
        <v>2.63</v>
      </c>
      <c r="P47" s="39"/>
      <c r="Q47" s="39"/>
      <c r="R47" s="39"/>
      <c r="S47" s="39"/>
      <c r="T47" s="39">
        <v>46.866999999999997</v>
      </c>
      <c r="U47" s="39">
        <v>2.63</v>
      </c>
      <c r="V47" s="39">
        <v>169</v>
      </c>
      <c r="W47" s="39">
        <v>78.150000000000006</v>
      </c>
      <c r="X47" s="39"/>
      <c r="Y47" s="39"/>
      <c r="Z47" s="39"/>
      <c r="AA47" s="42">
        <v>247.15</v>
      </c>
      <c r="AB47" s="43">
        <f t="shared" si="3"/>
        <v>-2.8499999999999943</v>
      </c>
      <c r="AC47" s="23"/>
      <c r="AD47" s="23">
        <f t="shared" si="4"/>
        <v>0</v>
      </c>
      <c r="AE47" s="43">
        <f>'[6]ИП - чистый (21.06.12)'!AF36</f>
        <v>165</v>
      </c>
      <c r="AF47" s="43">
        <f t="shared" si="0"/>
        <v>82.15</v>
      </c>
      <c r="AG47" s="23"/>
    </row>
    <row r="48" spans="1:33" s="45" customFormat="1" ht="45" customHeight="1">
      <c r="A48" s="37">
        <v>22</v>
      </c>
      <c r="B48" s="58" t="s">
        <v>56</v>
      </c>
      <c r="C48" s="39" t="s">
        <v>17</v>
      </c>
      <c r="D48" s="39">
        <v>6</v>
      </c>
      <c r="E48" s="39">
        <v>1.3</v>
      </c>
      <c r="F48" s="53">
        <v>2012</v>
      </c>
      <c r="G48" s="53">
        <v>2014</v>
      </c>
      <c r="H48" s="39">
        <v>127.76900000000001</v>
      </c>
      <c r="I48" s="39">
        <v>117.68900000000001</v>
      </c>
      <c r="J48" s="49"/>
      <c r="K48" s="49"/>
      <c r="L48" s="39">
        <v>6</v>
      </c>
      <c r="M48" s="39">
        <v>1.3</v>
      </c>
      <c r="N48" s="39"/>
      <c r="O48" s="39"/>
      <c r="P48" s="39"/>
      <c r="Q48" s="39"/>
      <c r="R48" s="39"/>
      <c r="S48" s="39"/>
      <c r="T48" s="39">
        <v>6</v>
      </c>
      <c r="U48" s="39">
        <v>1.3</v>
      </c>
      <c r="V48" s="39">
        <v>95</v>
      </c>
      <c r="W48" s="39">
        <v>22.689</v>
      </c>
      <c r="X48" s="39"/>
      <c r="Y48" s="39"/>
      <c r="Z48" s="39"/>
      <c r="AA48" s="42">
        <v>117.68899999999999</v>
      </c>
      <c r="AB48" s="43">
        <f t="shared" si="3"/>
        <v>-10.080000000000013</v>
      </c>
      <c r="AC48" s="23"/>
      <c r="AD48" s="23">
        <f t="shared" si="4"/>
        <v>0</v>
      </c>
      <c r="AE48" s="43">
        <f>'[6]ИП - чистый (21.06.12)'!AF37</f>
        <v>90</v>
      </c>
      <c r="AF48" s="43">
        <f t="shared" si="0"/>
        <v>27.688999999999993</v>
      </c>
      <c r="AG48" s="23"/>
    </row>
    <row r="49" spans="1:33" s="45" customFormat="1" ht="30" customHeight="1">
      <c r="A49" s="37">
        <v>23</v>
      </c>
      <c r="B49" s="58" t="s">
        <v>57</v>
      </c>
      <c r="C49" s="39" t="s">
        <v>17</v>
      </c>
      <c r="D49" s="39">
        <v>7.1509999999999998</v>
      </c>
      <c r="E49" s="39">
        <v>0.5</v>
      </c>
      <c r="F49" s="53">
        <v>2012</v>
      </c>
      <c r="G49" s="53">
        <v>2014</v>
      </c>
      <c r="H49" s="39">
        <v>49.309000000000005</v>
      </c>
      <c r="I49" s="39">
        <v>42.844000000000008</v>
      </c>
      <c r="J49" s="39"/>
      <c r="K49" s="39"/>
      <c r="L49" s="39">
        <v>7.1509999999999998</v>
      </c>
      <c r="M49" s="39">
        <v>0.5</v>
      </c>
      <c r="N49" s="39"/>
      <c r="O49" s="39"/>
      <c r="P49" s="39"/>
      <c r="Q49" s="39"/>
      <c r="R49" s="39"/>
      <c r="S49" s="39"/>
      <c r="T49" s="39">
        <v>7.1509999999999998</v>
      </c>
      <c r="U49" s="39">
        <v>0.5</v>
      </c>
      <c r="V49" s="39">
        <v>41.81</v>
      </c>
      <c r="W49" s="39">
        <v>1.034</v>
      </c>
      <c r="X49" s="39"/>
      <c r="Y49" s="39"/>
      <c r="Z49" s="39"/>
      <c r="AA49" s="42">
        <v>42.844000000000001</v>
      </c>
      <c r="AB49" s="43">
        <f t="shared" si="3"/>
        <v>-6.4650000000000034</v>
      </c>
      <c r="AC49" s="23"/>
      <c r="AD49" s="23">
        <f t="shared" si="4"/>
        <v>0</v>
      </c>
      <c r="AE49" s="43">
        <f>'[6]ИП - чистый (21.06.12)'!AF38</f>
        <v>38.79</v>
      </c>
      <c r="AF49" s="43">
        <f t="shared" si="0"/>
        <v>4.054000000000002</v>
      </c>
      <c r="AG49" s="23"/>
    </row>
    <row r="50" spans="1:33" s="45" customFormat="1" ht="42" customHeight="1">
      <c r="A50" s="37">
        <v>24</v>
      </c>
      <c r="B50" s="58" t="s">
        <v>58</v>
      </c>
      <c r="C50" s="39" t="s">
        <v>17</v>
      </c>
      <c r="D50" s="39">
        <v>4.5599999999999996</v>
      </c>
      <c r="E50" s="39">
        <v>1.2</v>
      </c>
      <c r="F50" s="53">
        <v>2012</v>
      </c>
      <c r="G50" s="53">
        <v>2014</v>
      </c>
      <c r="H50" s="39">
        <v>44</v>
      </c>
      <c r="I50" s="39">
        <v>40</v>
      </c>
      <c r="J50" s="39"/>
      <c r="K50" s="39"/>
      <c r="L50" s="39">
        <v>4.5599999999999996</v>
      </c>
      <c r="M50" s="39">
        <v>1.2</v>
      </c>
      <c r="N50" s="39"/>
      <c r="O50" s="39"/>
      <c r="P50" s="39"/>
      <c r="Q50" s="39"/>
      <c r="R50" s="39"/>
      <c r="S50" s="39"/>
      <c r="T50" s="39">
        <v>4.5599999999999996</v>
      </c>
      <c r="U50" s="39">
        <v>1.2</v>
      </c>
      <c r="V50" s="39">
        <v>38.04</v>
      </c>
      <c r="W50" s="39">
        <v>1.96</v>
      </c>
      <c r="X50" s="39"/>
      <c r="Y50" s="39"/>
      <c r="Z50" s="39"/>
      <c r="AA50" s="42">
        <v>40</v>
      </c>
      <c r="AB50" s="43">
        <f t="shared" si="3"/>
        <v>-4</v>
      </c>
      <c r="AC50" s="23"/>
      <c r="AD50" s="23">
        <f t="shared" si="4"/>
        <v>0</v>
      </c>
      <c r="AE50" s="43">
        <f>'[6]ИП - чистый (21.06.12)'!AF39</f>
        <v>40</v>
      </c>
      <c r="AF50" s="43">
        <f t="shared" si="0"/>
        <v>0</v>
      </c>
      <c r="AG50" s="23"/>
    </row>
    <row r="51" spans="1:33" s="45" customFormat="1" ht="42.75" customHeight="1">
      <c r="A51" s="37">
        <v>25</v>
      </c>
      <c r="B51" s="58" t="s">
        <v>59</v>
      </c>
      <c r="C51" s="39" t="s">
        <v>17</v>
      </c>
      <c r="D51" s="39">
        <v>25.35</v>
      </c>
      <c r="E51" s="39">
        <v>7.99</v>
      </c>
      <c r="F51" s="53">
        <v>2013</v>
      </c>
      <c r="G51" s="53">
        <v>2017</v>
      </c>
      <c r="H51" s="39">
        <v>81</v>
      </c>
      <c r="I51" s="39">
        <v>81</v>
      </c>
      <c r="J51" s="39"/>
      <c r="K51" s="39"/>
      <c r="L51" s="39">
        <v>5.84</v>
      </c>
      <c r="M51" s="39">
        <v>1.68</v>
      </c>
      <c r="N51" s="39">
        <v>2.7</v>
      </c>
      <c r="O51" s="39">
        <v>0.79</v>
      </c>
      <c r="P51" s="39">
        <v>3.42</v>
      </c>
      <c r="Q51" s="39">
        <v>0.56000000000000005</v>
      </c>
      <c r="R51" s="39">
        <v>13.39</v>
      </c>
      <c r="S51" s="39">
        <v>4.96</v>
      </c>
      <c r="T51" s="39">
        <v>25.35</v>
      </c>
      <c r="U51" s="39">
        <v>7.99</v>
      </c>
      <c r="V51" s="39">
        <v>9</v>
      </c>
      <c r="W51" s="39">
        <v>9</v>
      </c>
      <c r="X51" s="39">
        <v>9</v>
      </c>
      <c r="Y51" s="39">
        <v>9</v>
      </c>
      <c r="Z51" s="39">
        <v>45</v>
      </c>
      <c r="AA51" s="42">
        <v>81</v>
      </c>
      <c r="AB51" s="43"/>
      <c r="AC51" s="23"/>
      <c r="AD51" s="23"/>
      <c r="AE51" s="43"/>
      <c r="AF51" s="43"/>
      <c r="AG51" s="23"/>
    </row>
    <row r="52" spans="1:33" s="45" customFormat="1" ht="30" customHeight="1">
      <c r="A52" s="37">
        <v>26</v>
      </c>
      <c r="B52" s="58" t="s">
        <v>60</v>
      </c>
      <c r="C52" s="39" t="s">
        <v>17</v>
      </c>
      <c r="D52" s="39">
        <v>0.02</v>
      </c>
      <c r="E52" s="39">
        <v>3.6</v>
      </c>
      <c r="F52" s="53">
        <v>2013</v>
      </c>
      <c r="G52" s="53">
        <v>2014</v>
      </c>
      <c r="H52" s="39">
        <v>55</v>
      </c>
      <c r="I52" s="39">
        <v>55</v>
      </c>
      <c r="J52" s="39"/>
      <c r="K52" s="39"/>
      <c r="L52" s="39">
        <v>0.02</v>
      </c>
      <c r="M52" s="39">
        <v>3.6</v>
      </c>
      <c r="N52" s="39"/>
      <c r="O52" s="39"/>
      <c r="P52" s="39"/>
      <c r="Q52" s="39"/>
      <c r="R52" s="39"/>
      <c r="S52" s="39"/>
      <c r="T52" s="39">
        <v>0.02</v>
      </c>
      <c r="U52" s="39">
        <v>3.6</v>
      </c>
      <c r="V52" s="39">
        <v>40</v>
      </c>
      <c r="W52" s="39">
        <v>15</v>
      </c>
      <c r="X52" s="39"/>
      <c r="Y52" s="39"/>
      <c r="Z52" s="39"/>
      <c r="AA52" s="42">
        <v>55</v>
      </c>
      <c r="AB52" s="42">
        <f t="shared" ref="AB52:AB53" si="5">W52+X52+Y52+Z52+AA52</f>
        <v>70</v>
      </c>
      <c r="AC52" s="43"/>
      <c r="AD52" s="23"/>
      <c r="AE52" s="23"/>
      <c r="AF52" s="43"/>
      <c r="AG52" s="43"/>
    </row>
    <row r="53" spans="1:33" s="45" customFormat="1" ht="30" customHeight="1">
      <c r="A53" s="37">
        <v>27</v>
      </c>
      <c r="B53" s="58" t="s">
        <v>61</v>
      </c>
      <c r="C53" s="39" t="s">
        <v>17</v>
      </c>
      <c r="D53" s="39">
        <v>6.16</v>
      </c>
      <c r="E53" s="39">
        <v>0</v>
      </c>
      <c r="F53" s="53">
        <v>2012</v>
      </c>
      <c r="G53" s="53">
        <v>2014</v>
      </c>
      <c r="H53" s="39">
        <v>28.5</v>
      </c>
      <c r="I53" s="39">
        <v>28.5</v>
      </c>
      <c r="J53" s="39"/>
      <c r="K53" s="39"/>
      <c r="L53" s="39">
        <v>6.16</v>
      </c>
      <c r="M53" s="39">
        <v>0</v>
      </c>
      <c r="N53" s="39"/>
      <c r="O53" s="39"/>
      <c r="P53" s="39"/>
      <c r="Q53" s="39"/>
      <c r="R53" s="39"/>
      <c r="S53" s="39"/>
      <c r="T53" s="39">
        <v>6.16</v>
      </c>
      <c r="U53" s="39">
        <v>0</v>
      </c>
      <c r="V53" s="39">
        <v>3</v>
      </c>
      <c r="W53" s="39">
        <v>25.5</v>
      </c>
      <c r="X53" s="39"/>
      <c r="Y53" s="39"/>
      <c r="Z53" s="39"/>
      <c r="AA53" s="42">
        <v>28.5</v>
      </c>
      <c r="AB53" s="42">
        <f t="shared" si="5"/>
        <v>54</v>
      </c>
      <c r="AC53" s="43"/>
      <c r="AD53" s="23"/>
      <c r="AE53" s="23"/>
      <c r="AF53" s="43"/>
      <c r="AG53" s="43"/>
    </row>
    <row r="54" spans="1:33" s="45" customFormat="1" ht="12.75">
      <c r="A54" s="56"/>
      <c r="B54" s="47" t="s">
        <v>62</v>
      </c>
      <c r="C54" s="48"/>
      <c r="D54" s="49">
        <v>234.80800000000002</v>
      </c>
      <c r="E54" s="49">
        <v>33.67</v>
      </c>
      <c r="F54" s="49"/>
      <c r="G54" s="49"/>
      <c r="H54" s="49">
        <v>1507.7954999999999</v>
      </c>
      <c r="I54" s="49">
        <v>1426.9595289000001</v>
      </c>
      <c r="J54" s="49">
        <v>0</v>
      </c>
      <c r="K54" s="49">
        <v>0</v>
      </c>
      <c r="L54" s="49">
        <v>62.231000000000009</v>
      </c>
      <c r="M54" s="49">
        <v>8.48</v>
      </c>
      <c r="N54" s="49">
        <v>101.56699999999999</v>
      </c>
      <c r="O54" s="49">
        <v>7.08</v>
      </c>
      <c r="P54" s="49">
        <v>3.42</v>
      </c>
      <c r="Q54" s="49">
        <v>0.56000000000000005</v>
      </c>
      <c r="R54" s="49">
        <v>67.59</v>
      </c>
      <c r="S54" s="49">
        <v>17.55</v>
      </c>
      <c r="T54" s="49">
        <v>234.80800000000002</v>
      </c>
      <c r="U54" s="49">
        <v>33.67</v>
      </c>
      <c r="V54" s="49">
        <v>701.66999999999985</v>
      </c>
      <c r="W54" s="49">
        <v>316.12256746000003</v>
      </c>
      <c r="X54" s="49">
        <v>36</v>
      </c>
      <c r="Y54" s="49">
        <v>49</v>
      </c>
      <c r="Z54" s="49">
        <v>324.16696144000002</v>
      </c>
      <c r="AA54" s="55">
        <v>1426.9595289000001</v>
      </c>
      <c r="AB54" s="22">
        <f>AA54-H54</f>
        <v>-80.835971099999824</v>
      </c>
      <c r="AC54" s="43"/>
      <c r="AD54" s="16">
        <f t="shared" ref="AD54:AD59" si="6">AA54-I54</f>
        <v>0</v>
      </c>
      <c r="AE54" s="22">
        <f>'[6]ИП - чистый (21.06.12)'!AF40</f>
        <v>1424.34</v>
      </c>
      <c r="AF54" s="22">
        <f t="shared" si="0"/>
        <v>2.6195289000002049</v>
      </c>
      <c r="AG54" s="23"/>
    </row>
    <row r="55" spans="1:33" s="36" customFormat="1" ht="20.100000000000001" customHeight="1">
      <c r="A55" s="30"/>
      <c r="B55" s="31" t="s">
        <v>28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5">
        <f>AA55-H55</f>
        <v>0</v>
      </c>
      <c r="AC55" s="35"/>
      <c r="AD55" s="35">
        <f t="shared" si="6"/>
        <v>0</v>
      </c>
      <c r="AE55" s="22">
        <f>'[6]ИП - чистый (21.06.12)'!AF41</f>
        <v>0</v>
      </c>
      <c r="AF55" s="22">
        <f t="shared" si="0"/>
        <v>0</v>
      </c>
      <c r="AG55" s="35"/>
    </row>
    <row r="56" spans="1:33" s="45" customFormat="1" ht="40.5" customHeight="1">
      <c r="A56" s="37">
        <v>28</v>
      </c>
      <c r="B56" s="58" t="s">
        <v>63</v>
      </c>
      <c r="C56" s="39" t="s">
        <v>17</v>
      </c>
      <c r="D56" s="39">
        <v>3.117</v>
      </c>
      <c r="E56" s="39">
        <v>6.3</v>
      </c>
      <c r="F56" s="53">
        <v>2012</v>
      </c>
      <c r="G56" s="53">
        <v>2013</v>
      </c>
      <c r="H56" s="39">
        <v>83.09976709</v>
      </c>
      <c r="I56" s="39">
        <v>0.5</v>
      </c>
      <c r="J56" s="39">
        <v>3.117</v>
      </c>
      <c r="K56" s="39">
        <v>6.3</v>
      </c>
      <c r="L56" s="39"/>
      <c r="M56" s="39"/>
      <c r="N56" s="39"/>
      <c r="O56" s="39"/>
      <c r="P56" s="39"/>
      <c r="Q56" s="39"/>
      <c r="R56" s="39"/>
      <c r="S56" s="39"/>
      <c r="T56" s="39">
        <v>3.117</v>
      </c>
      <c r="U56" s="39">
        <v>6.3</v>
      </c>
      <c r="V56" s="39">
        <v>0.5</v>
      </c>
      <c r="W56" s="39"/>
      <c r="X56" s="39"/>
      <c r="Y56" s="39"/>
      <c r="Z56" s="39"/>
      <c r="AA56" s="42">
        <v>0.5</v>
      </c>
      <c r="AB56" s="43">
        <f>AA56-H56</f>
        <v>-82.59976709</v>
      </c>
      <c r="AC56" s="23"/>
      <c r="AD56" s="23">
        <f t="shared" si="6"/>
        <v>0</v>
      </c>
      <c r="AE56" s="43">
        <f>'[6]ИП - чистый (21.06.12)'!AF42</f>
        <v>2.78</v>
      </c>
      <c r="AF56" s="43">
        <f t="shared" si="0"/>
        <v>-2.2799999999999998</v>
      </c>
      <c r="AG56" s="23"/>
    </row>
    <row r="57" spans="1:33" s="45" customFormat="1" ht="38.25">
      <c r="A57" s="54">
        <v>29</v>
      </c>
      <c r="B57" s="52" t="s">
        <v>64</v>
      </c>
      <c r="C57" s="39" t="s">
        <v>17</v>
      </c>
      <c r="D57" s="39">
        <v>2.75</v>
      </c>
      <c r="E57" s="39">
        <v>1.26</v>
      </c>
      <c r="F57" s="40">
        <v>2017</v>
      </c>
      <c r="G57" s="40">
        <v>2017</v>
      </c>
      <c r="H57" s="39">
        <v>20.3</v>
      </c>
      <c r="I57" s="39">
        <v>20.3</v>
      </c>
      <c r="J57" s="49"/>
      <c r="K57" s="49"/>
      <c r="L57" s="49"/>
      <c r="M57" s="49"/>
      <c r="N57" s="49"/>
      <c r="O57" s="49"/>
      <c r="P57" s="39"/>
      <c r="Q57" s="39"/>
      <c r="R57" s="39">
        <v>2.75</v>
      </c>
      <c r="S57" s="39">
        <v>1.26</v>
      </c>
      <c r="T57" s="39">
        <v>2.75</v>
      </c>
      <c r="U57" s="39">
        <v>1.26</v>
      </c>
      <c r="V57" s="39"/>
      <c r="W57" s="39"/>
      <c r="X57" s="39"/>
      <c r="Y57" s="39"/>
      <c r="Z57" s="39">
        <v>20.3</v>
      </c>
      <c r="AA57" s="42">
        <v>20.3</v>
      </c>
      <c r="AB57" s="59">
        <v>0</v>
      </c>
      <c r="AC57" s="59">
        <v>0</v>
      </c>
      <c r="AD57" s="23">
        <f t="shared" si="6"/>
        <v>0</v>
      </c>
      <c r="AE57" s="43">
        <f>'[6]ИП - чистый (21.06.12)'!AF43</f>
        <v>20.3</v>
      </c>
      <c r="AF57" s="43">
        <f t="shared" si="0"/>
        <v>0</v>
      </c>
    </row>
    <row r="58" spans="1:33" s="45" customFormat="1" ht="38.25">
      <c r="A58" s="54">
        <v>30</v>
      </c>
      <c r="B58" s="52" t="s">
        <v>65</v>
      </c>
      <c r="C58" s="39" t="s">
        <v>17</v>
      </c>
      <c r="D58" s="39">
        <v>0.4</v>
      </c>
      <c r="E58" s="39">
        <v>1.26</v>
      </c>
      <c r="F58" s="40">
        <v>2017</v>
      </c>
      <c r="G58" s="40">
        <v>2017</v>
      </c>
      <c r="H58" s="39">
        <v>25.06</v>
      </c>
      <c r="I58" s="39">
        <v>25.06</v>
      </c>
      <c r="J58" s="49"/>
      <c r="K58" s="49"/>
      <c r="L58" s="49"/>
      <c r="M58" s="49"/>
      <c r="N58" s="49"/>
      <c r="O58" s="49"/>
      <c r="P58" s="39"/>
      <c r="Q58" s="39"/>
      <c r="R58" s="39">
        <v>0.4</v>
      </c>
      <c r="S58" s="39">
        <v>1.26</v>
      </c>
      <c r="T58" s="39">
        <v>0.4</v>
      </c>
      <c r="U58" s="39">
        <v>1.26</v>
      </c>
      <c r="V58" s="39"/>
      <c r="W58" s="39"/>
      <c r="X58" s="39"/>
      <c r="Y58" s="39"/>
      <c r="Z58" s="39">
        <v>25.06</v>
      </c>
      <c r="AA58" s="42">
        <v>25.06</v>
      </c>
      <c r="AB58" s="59">
        <v>0</v>
      </c>
      <c r="AC58" s="59">
        <v>0</v>
      </c>
      <c r="AD58" s="23">
        <f t="shared" si="6"/>
        <v>0</v>
      </c>
      <c r="AE58" s="43">
        <f>'[6]ИП - чистый (21.06.12)'!AF44</f>
        <v>25.06</v>
      </c>
      <c r="AF58" s="43">
        <f t="shared" si="0"/>
        <v>0</v>
      </c>
    </row>
    <row r="59" spans="1:33" s="45" customFormat="1" ht="42" customHeight="1">
      <c r="A59" s="54">
        <v>31</v>
      </c>
      <c r="B59" s="52" t="s">
        <v>66</v>
      </c>
      <c r="C59" s="39" t="s">
        <v>17</v>
      </c>
      <c r="D59" s="39">
        <v>7.4</v>
      </c>
      <c r="E59" s="39">
        <v>1.26</v>
      </c>
      <c r="F59" s="40">
        <v>2017</v>
      </c>
      <c r="G59" s="40">
        <v>2017</v>
      </c>
      <c r="H59" s="39">
        <v>75.319999999999993</v>
      </c>
      <c r="I59" s="39">
        <v>75.319999999999993</v>
      </c>
      <c r="J59" s="49"/>
      <c r="K59" s="49"/>
      <c r="L59" s="49"/>
      <c r="M59" s="49"/>
      <c r="N59" s="49"/>
      <c r="O59" s="49"/>
      <c r="P59" s="39"/>
      <c r="Q59" s="39"/>
      <c r="R59" s="39">
        <v>7.4</v>
      </c>
      <c r="S59" s="39">
        <v>1.26</v>
      </c>
      <c r="T59" s="39">
        <v>7.4</v>
      </c>
      <c r="U59" s="39">
        <v>1.26</v>
      </c>
      <c r="V59" s="39"/>
      <c r="W59" s="39"/>
      <c r="X59" s="39"/>
      <c r="Y59" s="39"/>
      <c r="Z59" s="39">
        <v>75.319999999999993</v>
      </c>
      <c r="AA59" s="42">
        <v>75.319999999999993</v>
      </c>
      <c r="AB59" s="59">
        <v>0</v>
      </c>
      <c r="AC59" s="59">
        <v>0</v>
      </c>
      <c r="AD59" s="23">
        <f t="shared" si="6"/>
        <v>0</v>
      </c>
      <c r="AE59" s="43">
        <f>'[6]ИП - чистый (21.06.12)'!AF45</f>
        <v>75.319999999999993</v>
      </c>
      <c r="AF59" s="43">
        <f t="shared" si="0"/>
        <v>0</v>
      </c>
    </row>
    <row r="60" spans="1:33" s="45" customFormat="1" ht="42" customHeight="1">
      <c r="A60" s="54">
        <v>32</v>
      </c>
      <c r="B60" s="52" t="s">
        <v>67</v>
      </c>
      <c r="C60" s="39" t="s">
        <v>17</v>
      </c>
      <c r="D60" s="39">
        <v>10.5</v>
      </c>
      <c r="E60" s="39">
        <v>6.24</v>
      </c>
      <c r="F60" s="40">
        <v>2013</v>
      </c>
      <c r="G60" s="40">
        <v>2014</v>
      </c>
      <c r="H60" s="39">
        <v>45</v>
      </c>
      <c r="I60" s="39">
        <v>45</v>
      </c>
      <c r="J60" s="39">
        <v>5.92</v>
      </c>
      <c r="K60" s="39">
        <v>3.95</v>
      </c>
      <c r="L60" s="39">
        <v>4.58</v>
      </c>
      <c r="M60" s="39">
        <v>2.29</v>
      </c>
      <c r="N60" s="49"/>
      <c r="O60" s="49"/>
      <c r="P60" s="39"/>
      <c r="Q60" s="39"/>
      <c r="R60" s="39"/>
      <c r="S60" s="39"/>
      <c r="T60" s="39">
        <v>10.5</v>
      </c>
      <c r="U60" s="39">
        <v>6.24</v>
      </c>
      <c r="V60" s="39">
        <v>27</v>
      </c>
      <c r="W60" s="39">
        <v>18</v>
      </c>
      <c r="X60" s="39"/>
      <c r="Y60" s="39"/>
      <c r="Z60" s="39"/>
      <c r="AA60" s="42">
        <v>45</v>
      </c>
      <c r="AB60" s="59"/>
      <c r="AC60" s="59"/>
      <c r="AD60" s="23"/>
      <c r="AE60" s="43"/>
      <c r="AF60" s="43"/>
    </row>
    <row r="61" spans="1:33" s="45" customFormat="1" ht="40.5" customHeight="1">
      <c r="A61" s="54">
        <v>33</v>
      </c>
      <c r="B61" s="52" t="s">
        <v>68</v>
      </c>
      <c r="C61" s="39" t="s">
        <v>17</v>
      </c>
      <c r="D61" s="39">
        <v>1.1299999999999999</v>
      </c>
      <c r="E61" s="39">
        <v>1.26</v>
      </c>
      <c r="F61" s="40">
        <v>2013</v>
      </c>
      <c r="G61" s="40">
        <v>2014</v>
      </c>
      <c r="H61" s="39">
        <v>20</v>
      </c>
      <c r="I61" s="39">
        <v>20</v>
      </c>
      <c r="J61" s="49"/>
      <c r="K61" s="49"/>
      <c r="L61" s="39">
        <v>1.1299999999999999</v>
      </c>
      <c r="M61" s="39">
        <v>1.26</v>
      </c>
      <c r="N61" s="49"/>
      <c r="O61" s="49"/>
      <c r="P61" s="39"/>
      <c r="Q61" s="39"/>
      <c r="R61" s="39"/>
      <c r="S61" s="39"/>
      <c r="T61" s="39">
        <v>1.1299999999999999</v>
      </c>
      <c r="U61" s="39">
        <v>1.26</v>
      </c>
      <c r="V61" s="39">
        <v>3</v>
      </c>
      <c r="W61" s="39">
        <v>17</v>
      </c>
      <c r="X61" s="39"/>
      <c r="Y61" s="39"/>
      <c r="Z61" s="39"/>
      <c r="AA61" s="42">
        <v>20</v>
      </c>
      <c r="AB61" s="59"/>
      <c r="AC61" s="59"/>
      <c r="AD61" s="23"/>
      <c r="AE61" s="43"/>
      <c r="AF61" s="43"/>
    </row>
    <row r="62" spans="1:33" s="45" customFormat="1" ht="30" customHeight="1">
      <c r="A62" s="54">
        <v>34</v>
      </c>
      <c r="B62" s="52" t="s">
        <v>69</v>
      </c>
      <c r="C62" s="39" t="s">
        <v>17</v>
      </c>
      <c r="D62" s="39">
        <v>2.15</v>
      </c>
      <c r="E62" s="39">
        <v>0</v>
      </c>
      <c r="F62" s="40">
        <v>2013</v>
      </c>
      <c r="G62" s="40">
        <v>2014</v>
      </c>
      <c r="H62" s="39">
        <v>14</v>
      </c>
      <c r="I62" s="39">
        <v>14</v>
      </c>
      <c r="J62" s="49"/>
      <c r="K62" s="49"/>
      <c r="L62" s="39">
        <v>2.15</v>
      </c>
      <c r="M62" s="39">
        <v>0</v>
      </c>
      <c r="N62" s="49"/>
      <c r="O62" s="49"/>
      <c r="P62" s="39"/>
      <c r="Q62" s="39"/>
      <c r="R62" s="39"/>
      <c r="S62" s="39"/>
      <c r="T62" s="39">
        <v>2.15</v>
      </c>
      <c r="U62" s="39">
        <v>0</v>
      </c>
      <c r="V62" s="39">
        <v>2.1</v>
      </c>
      <c r="W62" s="39">
        <v>11.9</v>
      </c>
      <c r="X62" s="39"/>
      <c r="Y62" s="39"/>
      <c r="Z62" s="39"/>
      <c r="AA62" s="42">
        <v>14</v>
      </c>
      <c r="AB62" s="59"/>
      <c r="AC62" s="59"/>
      <c r="AD62" s="23"/>
      <c r="AE62" s="43"/>
      <c r="AF62" s="43"/>
    </row>
    <row r="63" spans="1:33" s="45" customFormat="1" ht="12.75">
      <c r="A63" s="56"/>
      <c r="B63" s="47" t="s">
        <v>30</v>
      </c>
      <c r="C63" s="48"/>
      <c r="D63" s="49">
        <v>27.446999999999999</v>
      </c>
      <c r="E63" s="49">
        <v>17.580000000000002</v>
      </c>
      <c r="F63" s="48"/>
      <c r="G63" s="48"/>
      <c r="H63" s="49">
        <v>282.77976708999995</v>
      </c>
      <c r="I63" s="49">
        <v>200.18</v>
      </c>
      <c r="J63" s="49">
        <v>9.036999999999999</v>
      </c>
      <c r="K63" s="49">
        <v>10.25</v>
      </c>
      <c r="L63" s="49">
        <v>7.8599999999999994</v>
      </c>
      <c r="M63" s="49">
        <v>3.55</v>
      </c>
      <c r="N63" s="49">
        <v>0</v>
      </c>
      <c r="O63" s="49">
        <v>0</v>
      </c>
      <c r="P63" s="49">
        <v>0</v>
      </c>
      <c r="Q63" s="49">
        <v>0</v>
      </c>
      <c r="R63" s="49">
        <v>10.55</v>
      </c>
      <c r="S63" s="49">
        <v>3.7800000000000002</v>
      </c>
      <c r="T63" s="49">
        <v>27.446999999999999</v>
      </c>
      <c r="U63" s="49">
        <v>17.580000000000002</v>
      </c>
      <c r="V63" s="49">
        <v>32.6</v>
      </c>
      <c r="W63" s="49">
        <v>46.9</v>
      </c>
      <c r="X63" s="49">
        <v>0</v>
      </c>
      <c r="Y63" s="49">
        <v>0</v>
      </c>
      <c r="Z63" s="49">
        <v>120.67999999999999</v>
      </c>
      <c r="AA63" s="55">
        <v>200.18</v>
      </c>
      <c r="AB63" s="22">
        <f t="shared" ref="AB63:AB69" si="7">AA63-H63</f>
        <v>-82.599767089999943</v>
      </c>
      <c r="AC63" s="43"/>
      <c r="AD63" s="16">
        <f t="shared" ref="AD63:AD69" si="8">AA63-I63</f>
        <v>0</v>
      </c>
      <c r="AE63" s="22">
        <f>'[6]ИП - чистый (21.06.12)'!AF46</f>
        <v>123.46</v>
      </c>
      <c r="AF63" s="22">
        <f t="shared" si="0"/>
        <v>76.720000000000013</v>
      </c>
      <c r="AG63" s="23"/>
    </row>
    <row r="64" spans="1:33" s="36" customFormat="1" ht="20.100000000000001" customHeight="1">
      <c r="A64" s="30"/>
      <c r="B64" s="31" t="s">
        <v>70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5">
        <f t="shared" si="7"/>
        <v>0</v>
      </c>
      <c r="AC64" s="35"/>
      <c r="AD64" s="35">
        <f t="shared" si="8"/>
        <v>0</v>
      </c>
      <c r="AE64" s="22">
        <f>'[6]ИП - чистый (21.06.12)'!AF47</f>
        <v>0</v>
      </c>
      <c r="AF64" s="22">
        <f t="shared" si="0"/>
        <v>0</v>
      </c>
      <c r="AG64" s="35"/>
    </row>
    <row r="65" spans="1:33" s="45" customFormat="1" ht="30" customHeight="1">
      <c r="A65" s="54">
        <v>35</v>
      </c>
      <c r="B65" s="38" t="s">
        <v>71</v>
      </c>
      <c r="C65" s="39" t="s">
        <v>17</v>
      </c>
      <c r="D65" s="39">
        <v>0</v>
      </c>
      <c r="E65" s="39">
        <v>1.26</v>
      </c>
      <c r="F65" s="40">
        <v>2012</v>
      </c>
      <c r="G65" s="40">
        <v>2014</v>
      </c>
      <c r="H65" s="39">
        <v>33.21194414</v>
      </c>
      <c r="I65" s="39">
        <v>27.6</v>
      </c>
      <c r="J65" s="39"/>
      <c r="K65" s="39"/>
      <c r="L65" s="39">
        <v>0</v>
      </c>
      <c r="M65" s="39">
        <v>1.26</v>
      </c>
      <c r="N65" s="39"/>
      <c r="O65" s="39"/>
      <c r="P65" s="39"/>
      <c r="Q65" s="39"/>
      <c r="R65" s="39"/>
      <c r="S65" s="39"/>
      <c r="T65" s="39">
        <v>0</v>
      </c>
      <c r="U65" s="39">
        <v>1.26</v>
      </c>
      <c r="V65" s="41">
        <v>27.6</v>
      </c>
      <c r="W65" s="41"/>
      <c r="X65" s="41"/>
      <c r="Y65" s="41"/>
      <c r="Z65" s="41"/>
      <c r="AA65" s="42">
        <v>27.6</v>
      </c>
      <c r="AB65" s="43">
        <f t="shared" si="7"/>
        <v>-5.6119441399999985</v>
      </c>
      <c r="AC65" s="44"/>
      <c r="AD65" s="23">
        <f t="shared" si="8"/>
        <v>0</v>
      </c>
      <c r="AE65" s="43">
        <f>'[6]ИП - чистый (21.06.12)'!AF48</f>
        <v>28.35</v>
      </c>
      <c r="AF65" s="43">
        <f t="shared" si="0"/>
        <v>-0.75</v>
      </c>
      <c r="AG65" s="23"/>
    </row>
    <row r="66" spans="1:33" s="45" customFormat="1" ht="30" customHeight="1">
      <c r="A66" s="37">
        <v>36</v>
      </c>
      <c r="B66" s="38" t="s">
        <v>72</v>
      </c>
      <c r="C66" s="39" t="s">
        <v>17</v>
      </c>
      <c r="D66" s="39">
        <v>1.92</v>
      </c>
      <c r="E66" s="39">
        <v>0</v>
      </c>
      <c r="F66" s="40">
        <v>2012</v>
      </c>
      <c r="G66" s="40">
        <v>2017</v>
      </c>
      <c r="H66" s="39">
        <v>17.20368513</v>
      </c>
      <c r="I66" s="39">
        <v>14.6</v>
      </c>
      <c r="J66" s="39"/>
      <c r="K66" s="39"/>
      <c r="L66" s="39"/>
      <c r="M66" s="39"/>
      <c r="N66" s="39"/>
      <c r="O66" s="39"/>
      <c r="P66" s="39"/>
      <c r="Q66" s="39"/>
      <c r="R66" s="39">
        <v>1.92</v>
      </c>
      <c r="S66" s="39">
        <v>0</v>
      </c>
      <c r="T66" s="39">
        <v>1.92</v>
      </c>
      <c r="U66" s="39">
        <v>0</v>
      </c>
      <c r="V66" s="41"/>
      <c r="W66" s="41"/>
      <c r="X66" s="41"/>
      <c r="Y66" s="41">
        <v>2</v>
      </c>
      <c r="Z66" s="41">
        <v>12.6</v>
      </c>
      <c r="AA66" s="42">
        <v>14.6</v>
      </c>
      <c r="AB66" s="43">
        <f t="shared" si="7"/>
        <v>-2.6036851300000006</v>
      </c>
      <c r="AC66" s="44"/>
      <c r="AD66" s="23">
        <f t="shared" si="8"/>
        <v>0</v>
      </c>
      <c r="AE66" s="43">
        <f>'[6]ИП - чистый (21.06.12)'!AF49</f>
        <v>23.57</v>
      </c>
      <c r="AF66" s="43">
        <f t="shared" si="0"/>
        <v>-8.9700000000000006</v>
      </c>
      <c r="AG66" s="23"/>
    </row>
    <row r="67" spans="1:33" s="45" customFormat="1" ht="57" customHeight="1">
      <c r="A67" s="37">
        <v>37</v>
      </c>
      <c r="B67" s="38" t="s">
        <v>73</v>
      </c>
      <c r="C67" s="39" t="s">
        <v>17</v>
      </c>
      <c r="D67" s="39">
        <v>81</v>
      </c>
      <c r="E67" s="39">
        <v>5.71</v>
      </c>
      <c r="F67" s="40">
        <v>2012</v>
      </c>
      <c r="G67" s="40">
        <v>2017</v>
      </c>
      <c r="H67" s="39">
        <v>634.34811979000006</v>
      </c>
      <c r="I67" s="39">
        <v>592.61</v>
      </c>
      <c r="J67" s="39"/>
      <c r="K67" s="51"/>
      <c r="L67" s="39"/>
      <c r="M67" s="39"/>
      <c r="N67" s="39"/>
      <c r="O67" s="39"/>
      <c r="P67" s="39"/>
      <c r="Q67" s="39"/>
      <c r="R67" s="39">
        <v>81</v>
      </c>
      <c r="S67" s="39">
        <v>5.71</v>
      </c>
      <c r="T67" s="39">
        <v>81</v>
      </c>
      <c r="U67" s="39">
        <v>5.71</v>
      </c>
      <c r="V67" s="41"/>
      <c r="W67" s="41"/>
      <c r="X67" s="41"/>
      <c r="Y67" s="41">
        <v>472.49</v>
      </c>
      <c r="Z67" s="41">
        <v>120.12</v>
      </c>
      <c r="AA67" s="42">
        <v>592.61</v>
      </c>
      <c r="AB67" s="43">
        <f t="shared" si="7"/>
        <v>-41.738119790000042</v>
      </c>
      <c r="AC67" s="44"/>
      <c r="AD67" s="23">
        <f t="shared" si="8"/>
        <v>0</v>
      </c>
      <c r="AE67" s="43">
        <f>'[6]ИП - чистый (21.06.12)'!AF50</f>
        <v>675.88</v>
      </c>
      <c r="AF67" s="43">
        <f t="shared" si="0"/>
        <v>-83.269999999999982</v>
      </c>
      <c r="AG67" s="23"/>
    </row>
    <row r="68" spans="1:33" s="45" customFormat="1" ht="43.5" customHeight="1">
      <c r="A68" s="37">
        <v>38</v>
      </c>
      <c r="B68" s="38" t="s">
        <v>74</v>
      </c>
      <c r="C68" s="39" t="s">
        <v>17</v>
      </c>
      <c r="D68" s="39">
        <v>58.26</v>
      </c>
      <c r="E68" s="39">
        <v>4</v>
      </c>
      <c r="F68" s="40">
        <v>2012</v>
      </c>
      <c r="G68" s="40">
        <v>2014</v>
      </c>
      <c r="H68" s="39">
        <v>169.69415791503948</v>
      </c>
      <c r="I68" s="39">
        <v>51.2</v>
      </c>
      <c r="J68" s="39"/>
      <c r="K68" s="39"/>
      <c r="L68" s="39">
        <v>58.26</v>
      </c>
      <c r="M68" s="39">
        <v>4</v>
      </c>
      <c r="N68" s="39"/>
      <c r="O68" s="39"/>
      <c r="P68" s="39"/>
      <c r="Q68" s="39"/>
      <c r="R68" s="39"/>
      <c r="S68" s="39"/>
      <c r="T68" s="39">
        <v>58.26</v>
      </c>
      <c r="U68" s="39">
        <v>4</v>
      </c>
      <c r="V68" s="41">
        <v>46.4</v>
      </c>
      <c r="W68" s="41">
        <v>4.8</v>
      </c>
      <c r="X68" s="41"/>
      <c r="Y68" s="41"/>
      <c r="Z68" s="41"/>
      <c r="AA68" s="42">
        <v>51.199999999999996</v>
      </c>
      <c r="AB68" s="43">
        <f t="shared" si="7"/>
        <v>-118.49415791503949</v>
      </c>
      <c r="AC68" s="44"/>
      <c r="AD68" s="23">
        <f t="shared" si="8"/>
        <v>0</v>
      </c>
      <c r="AE68" s="43">
        <f>'[6]ИП - чистый (21.06.12)'!AF51</f>
        <v>70.900000000000006</v>
      </c>
      <c r="AF68" s="43">
        <f t="shared" si="0"/>
        <v>-19.70000000000001</v>
      </c>
      <c r="AG68" s="23"/>
    </row>
    <row r="69" spans="1:33" s="45" customFormat="1" ht="40.5" customHeight="1">
      <c r="A69" s="37">
        <v>39</v>
      </c>
      <c r="B69" s="38" t="s">
        <v>75</v>
      </c>
      <c r="C69" s="39" t="s">
        <v>17</v>
      </c>
      <c r="D69" s="39">
        <v>48.96</v>
      </c>
      <c r="E69" s="39">
        <v>2.8</v>
      </c>
      <c r="F69" s="40">
        <v>2012</v>
      </c>
      <c r="G69" s="40">
        <v>2014</v>
      </c>
      <c r="H69" s="39">
        <v>162.97</v>
      </c>
      <c r="I69" s="39">
        <v>61.352784150566038</v>
      </c>
      <c r="J69" s="39"/>
      <c r="K69" s="39"/>
      <c r="L69" s="39">
        <v>48.96</v>
      </c>
      <c r="M69" s="39">
        <v>2.8</v>
      </c>
      <c r="N69" s="39"/>
      <c r="O69" s="39"/>
      <c r="P69" s="39"/>
      <c r="Q69" s="39"/>
      <c r="R69" s="39"/>
      <c r="S69" s="39"/>
      <c r="T69" s="39">
        <v>48.96</v>
      </c>
      <c r="U69" s="39">
        <v>2.8</v>
      </c>
      <c r="V69" s="41">
        <v>50</v>
      </c>
      <c r="W69" s="41">
        <v>11.352784150566038</v>
      </c>
      <c r="X69" s="41"/>
      <c r="Y69" s="41"/>
      <c r="Z69" s="41"/>
      <c r="AA69" s="42">
        <v>61.352784150566038</v>
      </c>
      <c r="AB69" s="43">
        <f t="shared" si="7"/>
        <v>-101.61721584943396</v>
      </c>
      <c r="AC69" s="44"/>
      <c r="AD69" s="23">
        <f t="shared" si="8"/>
        <v>0</v>
      </c>
      <c r="AE69" s="43">
        <f>'[6]ИП - чистый (21.06.12)'!AF52</f>
        <v>112.97</v>
      </c>
      <c r="AF69" s="43">
        <f t="shared" si="0"/>
        <v>-51.617215849433961</v>
      </c>
      <c r="AG69" s="23"/>
    </row>
    <row r="70" spans="1:33" s="45" customFormat="1" ht="45.75" customHeight="1">
      <c r="A70" s="37">
        <v>40</v>
      </c>
      <c r="B70" s="38" t="s">
        <v>76</v>
      </c>
      <c r="C70" s="39" t="s">
        <v>17</v>
      </c>
      <c r="D70" s="39">
        <v>109.25</v>
      </c>
      <c r="E70" s="39">
        <v>12.6</v>
      </c>
      <c r="F70" s="40">
        <v>2012</v>
      </c>
      <c r="G70" s="40">
        <v>2014</v>
      </c>
      <c r="H70" s="39">
        <v>256.69420588788819</v>
      </c>
      <c r="I70" s="39">
        <v>165.00000000000003</v>
      </c>
      <c r="J70" s="39"/>
      <c r="K70" s="51"/>
      <c r="L70" s="39">
        <v>109.25</v>
      </c>
      <c r="M70" s="39">
        <v>12.6</v>
      </c>
      <c r="N70" s="39"/>
      <c r="O70" s="39"/>
      <c r="P70" s="39"/>
      <c r="Q70" s="39"/>
      <c r="R70" s="39"/>
      <c r="S70" s="39"/>
      <c r="T70" s="39">
        <v>109.25</v>
      </c>
      <c r="U70" s="39">
        <v>12.6</v>
      </c>
      <c r="V70" s="41">
        <v>73.785061119999995</v>
      </c>
      <c r="W70" s="41">
        <v>91.214938880000005</v>
      </c>
      <c r="X70" s="41"/>
      <c r="Y70" s="41"/>
      <c r="Z70" s="41"/>
      <c r="AA70" s="42">
        <v>165</v>
      </c>
      <c r="AB70" s="42">
        <f t="shared" ref="AB70" si="9">W70+X70+Y70+Z70+AA70</f>
        <v>256.21493887999998</v>
      </c>
      <c r="AC70" s="43">
        <f>AB70-H70</f>
        <v>-0.47926700788821108</v>
      </c>
      <c r="AD70" s="44"/>
      <c r="AE70" s="23">
        <f>AB70-I70</f>
        <v>91.214938879999949</v>
      </c>
      <c r="AF70" s="43">
        <f>'[6]ИП - чистый (21.06.12)'!AF51</f>
        <v>70.900000000000006</v>
      </c>
      <c r="AG70" s="43">
        <f t="shared" ref="AG70" si="10">AB70-AF70</f>
        <v>185.31493887999997</v>
      </c>
    </row>
    <row r="71" spans="1:33" s="45" customFormat="1" ht="45" customHeight="1">
      <c r="A71" s="37">
        <v>41</v>
      </c>
      <c r="B71" s="38" t="s">
        <v>77</v>
      </c>
      <c r="C71" s="39" t="s">
        <v>17</v>
      </c>
      <c r="D71" s="39">
        <v>5.8</v>
      </c>
      <c r="E71" s="39">
        <v>1.2</v>
      </c>
      <c r="F71" s="40">
        <v>2012</v>
      </c>
      <c r="G71" s="40">
        <v>2014</v>
      </c>
      <c r="H71" s="39">
        <v>49.995736260000001</v>
      </c>
      <c r="I71" s="39">
        <v>29.270000000000003</v>
      </c>
      <c r="J71" s="39"/>
      <c r="K71" s="39"/>
      <c r="L71" s="39">
        <v>5.8</v>
      </c>
      <c r="M71" s="39">
        <v>1.2</v>
      </c>
      <c r="N71" s="39"/>
      <c r="O71" s="39"/>
      <c r="P71" s="39"/>
      <c r="Q71" s="39"/>
      <c r="R71" s="39"/>
      <c r="S71" s="39"/>
      <c r="T71" s="39">
        <v>5.8</v>
      </c>
      <c r="U71" s="39">
        <v>1.2</v>
      </c>
      <c r="V71" s="41">
        <v>25</v>
      </c>
      <c r="W71" s="41">
        <v>4.2699999999999996</v>
      </c>
      <c r="X71" s="41"/>
      <c r="Y71" s="41"/>
      <c r="Z71" s="41"/>
      <c r="AA71" s="42">
        <v>29.27</v>
      </c>
      <c r="AB71" s="43">
        <f t="shared" ref="AB71:AB79" si="11">AA71-H71</f>
        <v>-20.725736260000001</v>
      </c>
      <c r="AC71" s="44"/>
      <c r="AD71" s="23">
        <f t="shared" ref="AD71:AD79" si="12">AA71-I71</f>
        <v>0</v>
      </c>
      <c r="AE71" s="43">
        <f>'[6]ИП - чистый (21.06.12)'!AF54</f>
        <v>85.96</v>
      </c>
      <c r="AF71" s="43">
        <f t="shared" si="0"/>
        <v>-56.69</v>
      </c>
      <c r="AG71" s="23"/>
    </row>
    <row r="72" spans="1:33" s="45" customFormat="1" ht="59.25" customHeight="1">
      <c r="A72" s="37">
        <v>42</v>
      </c>
      <c r="B72" s="38" t="s">
        <v>78</v>
      </c>
      <c r="C72" s="39" t="s">
        <v>17</v>
      </c>
      <c r="D72" s="39">
        <v>31.4</v>
      </c>
      <c r="E72" s="39">
        <v>1.25</v>
      </c>
      <c r="F72" s="40">
        <v>2012</v>
      </c>
      <c r="G72" s="40">
        <v>2014</v>
      </c>
      <c r="H72" s="39">
        <v>172</v>
      </c>
      <c r="I72" s="39">
        <v>154.30000000000001</v>
      </c>
      <c r="J72" s="39"/>
      <c r="K72" s="39"/>
      <c r="L72" s="39">
        <v>31.4</v>
      </c>
      <c r="M72" s="39">
        <v>1.25</v>
      </c>
      <c r="N72" s="39"/>
      <c r="O72" s="39"/>
      <c r="P72" s="39"/>
      <c r="Q72" s="39"/>
      <c r="R72" s="39"/>
      <c r="S72" s="39"/>
      <c r="T72" s="39">
        <v>31.4</v>
      </c>
      <c r="U72" s="39">
        <v>1.25</v>
      </c>
      <c r="V72" s="41">
        <v>103.65</v>
      </c>
      <c r="W72" s="41">
        <v>50.649999999999991</v>
      </c>
      <c r="X72" s="41"/>
      <c r="Y72" s="41"/>
      <c r="Z72" s="41"/>
      <c r="AA72" s="42">
        <v>154.30000000000001</v>
      </c>
      <c r="AB72" s="43">
        <f t="shared" si="11"/>
        <v>-17.699999999999989</v>
      </c>
      <c r="AC72" s="44"/>
      <c r="AD72" s="23">
        <f t="shared" si="12"/>
        <v>0</v>
      </c>
      <c r="AE72" s="43">
        <f>'[6]ИП - чистый (21.06.12)'!AF55</f>
        <v>73.88</v>
      </c>
      <c r="AF72" s="43">
        <f t="shared" si="0"/>
        <v>80.420000000000016</v>
      </c>
      <c r="AG72" s="23"/>
    </row>
    <row r="73" spans="1:33" s="45" customFormat="1" ht="45" customHeight="1">
      <c r="A73" s="37">
        <v>43</v>
      </c>
      <c r="B73" s="38" t="s">
        <v>79</v>
      </c>
      <c r="C73" s="39" t="s">
        <v>17</v>
      </c>
      <c r="D73" s="39">
        <v>2.1</v>
      </c>
      <c r="E73" s="39">
        <v>1.26</v>
      </c>
      <c r="F73" s="40">
        <v>2012</v>
      </c>
      <c r="G73" s="40">
        <v>2014</v>
      </c>
      <c r="H73" s="39">
        <v>10.06</v>
      </c>
      <c r="I73" s="39">
        <v>9.160000010000001</v>
      </c>
      <c r="J73" s="39"/>
      <c r="K73" s="39"/>
      <c r="L73" s="39">
        <v>2.1</v>
      </c>
      <c r="M73" s="39">
        <v>1.26</v>
      </c>
      <c r="N73" s="39"/>
      <c r="O73" s="39"/>
      <c r="P73" s="39"/>
      <c r="Q73" s="39"/>
      <c r="R73" s="39"/>
      <c r="S73" s="39"/>
      <c r="T73" s="39">
        <v>2.1</v>
      </c>
      <c r="U73" s="39">
        <v>1.26</v>
      </c>
      <c r="V73" s="41">
        <v>2.04</v>
      </c>
      <c r="W73" s="41">
        <v>7.12000001</v>
      </c>
      <c r="X73" s="41"/>
      <c r="Y73" s="41"/>
      <c r="Z73" s="41"/>
      <c r="AA73" s="42">
        <v>9.160000010000001</v>
      </c>
      <c r="AB73" s="43">
        <f t="shared" si="11"/>
        <v>-0.89999998999999953</v>
      </c>
      <c r="AC73" s="44"/>
      <c r="AD73" s="23">
        <f t="shared" si="12"/>
        <v>0</v>
      </c>
      <c r="AE73" s="43">
        <f>'[6]ИП - чистый (21.06.12)'!AF56</f>
        <v>9.16</v>
      </c>
      <c r="AF73" s="43">
        <f t="shared" si="0"/>
        <v>1.000000082740371E-8</v>
      </c>
      <c r="AG73" s="23"/>
    </row>
    <row r="74" spans="1:33" s="45" customFormat="1" ht="65.25" customHeight="1">
      <c r="A74" s="37">
        <v>44</v>
      </c>
      <c r="B74" s="38" t="s">
        <v>80</v>
      </c>
      <c r="C74" s="39" t="s">
        <v>17</v>
      </c>
      <c r="D74" s="39">
        <v>57.5</v>
      </c>
      <c r="E74" s="39">
        <v>3.2</v>
      </c>
      <c r="F74" s="40">
        <v>2012</v>
      </c>
      <c r="G74" s="40">
        <v>2014</v>
      </c>
      <c r="H74" s="39">
        <v>192.99524217999999</v>
      </c>
      <c r="I74" s="39">
        <v>188.79999999999998</v>
      </c>
      <c r="J74" s="39"/>
      <c r="K74" s="39"/>
      <c r="L74" s="39">
        <v>57.5</v>
      </c>
      <c r="M74" s="39">
        <v>3.2</v>
      </c>
      <c r="N74" s="39"/>
      <c r="O74" s="39"/>
      <c r="P74" s="39"/>
      <c r="Q74" s="39"/>
      <c r="R74" s="39"/>
      <c r="S74" s="39"/>
      <c r="T74" s="39">
        <v>57.5</v>
      </c>
      <c r="U74" s="39">
        <v>3.2</v>
      </c>
      <c r="V74" s="41">
        <v>152</v>
      </c>
      <c r="W74" s="41">
        <v>36.799999999999997</v>
      </c>
      <c r="X74" s="41"/>
      <c r="Y74" s="41"/>
      <c r="Z74" s="41"/>
      <c r="AA74" s="42">
        <v>188.8</v>
      </c>
      <c r="AB74" s="43">
        <f t="shared" si="11"/>
        <v>-4.1952421799999797</v>
      </c>
      <c r="AC74" s="44"/>
      <c r="AD74" s="23">
        <f t="shared" si="12"/>
        <v>0</v>
      </c>
      <c r="AE74" s="43">
        <f>'[6]ИП - чистый (21.06.12)'!AF57</f>
        <v>87.35</v>
      </c>
      <c r="AF74" s="43">
        <f t="shared" si="0"/>
        <v>101.45000000000002</v>
      </c>
      <c r="AG74" s="23"/>
    </row>
    <row r="75" spans="1:33" s="45" customFormat="1" ht="54.95" customHeight="1">
      <c r="A75" s="37">
        <v>45</v>
      </c>
      <c r="B75" s="38" t="s">
        <v>81</v>
      </c>
      <c r="C75" s="39" t="s">
        <v>17</v>
      </c>
      <c r="D75" s="39">
        <v>46.8</v>
      </c>
      <c r="E75" s="39">
        <v>3.2</v>
      </c>
      <c r="F75" s="40">
        <v>2012</v>
      </c>
      <c r="G75" s="40">
        <v>2014</v>
      </c>
      <c r="H75" s="39">
        <v>172.49028853999999</v>
      </c>
      <c r="I75" s="39">
        <v>164.32300000000001</v>
      </c>
      <c r="J75" s="39"/>
      <c r="K75" s="51"/>
      <c r="L75" s="39">
        <v>46.8</v>
      </c>
      <c r="M75" s="39">
        <v>3.2</v>
      </c>
      <c r="N75" s="39"/>
      <c r="O75" s="39"/>
      <c r="P75" s="39"/>
      <c r="Q75" s="39"/>
      <c r="R75" s="39"/>
      <c r="S75" s="39"/>
      <c r="T75" s="39">
        <v>46.8</v>
      </c>
      <c r="U75" s="39">
        <v>3.2</v>
      </c>
      <c r="V75" s="41">
        <v>161.32300000000001</v>
      </c>
      <c r="W75" s="41">
        <v>3</v>
      </c>
      <c r="X75" s="41"/>
      <c r="Y75" s="41"/>
      <c r="Z75" s="41"/>
      <c r="AA75" s="42">
        <v>164.32300000000001</v>
      </c>
      <c r="AB75" s="43">
        <f t="shared" si="11"/>
        <v>-8.1672885399999871</v>
      </c>
      <c r="AC75" s="44"/>
      <c r="AD75" s="23">
        <f t="shared" si="12"/>
        <v>0</v>
      </c>
      <c r="AE75" s="43">
        <f>'[6]ИП - чистый (21.06.12)'!AF58</f>
        <v>137.96</v>
      </c>
      <c r="AF75" s="43">
        <f t="shared" si="0"/>
        <v>26.363</v>
      </c>
      <c r="AG75" s="23"/>
    </row>
    <row r="76" spans="1:33" s="45" customFormat="1" ht="30" customHeight="1">
      <c r="A76" s="37">
        <v>46</v>
      </c>
      <c r="B76" s="38" t="s">
        <v>82</v>
      </c>
      <c r="C76" s="39" t="s">
        <v>17</v>
      </c>
      <c r="D76" s="39">
        <v>4</v>
      </c>
      <c r="E76" s="39">
        <v>8</v>
      </c>
      <c r="F76" s="40">
        <v>2012</v>
      </c>
      <c r="G76" s="40">
        <v>2017</v>
      </c>
      <c r="H76" s="39">
        <v>200</v>
      </c>
      <c r="I76" s="39">
        <v>193.78789159999999</v>
      </c>
      <c r="J76" s="39"/>
      <c r="K76" s="51"/>
      <c r="L76" s="39"/>
      <c r="M76" s="39"/>
      <c r="N76" s="39"/>
      <c r="O76" s="39"/>
      <c r="P76" s="39"/>
      <c r="Q76" s="39"/>
      <c r="R76" s="39">
        <v>4</v>
      </c>
      <c r="S76" s="39">
        <v>8</v>
      </c>
      <c r="T76" s="39">
        <v>4</v>
      </c>
      <c r="U76" s="39">
        <v>8</v>
      </c>
      <c r="V76" s="41">
        <v>13.94</v>
      </c>
      <c r="W76" s="41">
        <v>0</v>
      </c>
      <c r="X76" s="41">
        <v>0</v>
      </c>
      <c r="Y76" s="41">
        <v>50</v>
      </c>
      <c r="Z76" s="41">
        <v>129.8478916</v>
      </c>
      <c r="AA76" s="42">
        <v>193.78789159999999</v>
      </c>
      <c r="AB76" s="43">
        <f t="shared" si="11"/>
        <v>-6.2121084000000053</v>
      </c>
      <c r="AC76" s="44"/>
      <c r="AD76" s="23">
        <f t="shared" si="12"/>
        <v>0</v>
      </c>
      <c r="AE76" s="43">
        <f>'[6]ИП - чистый (21.06.12)'!AF59</f>
        <v>180</v>
      </c>
      <c r="AF76" s="43">
        <f t="shared" si="0"/>
        <v>13.787891599999995</v>
      </c>
      <c r="AG76" s="23"/>
    </row>
    <row r="77" spans="1:33" s="45" customFormat="1" ht="45" customHeight="1">
      <c r="A77" s="37">
        <v>47</v>
      </c>
      <c r="B77" s="38" t="s">
        <v>83</v>
      </c>
      <c r="C77" s="39" t="s">
        <v>17</v>
      </c>
      <c r="D77" s="39">
        <v>14.5</v>
      </c>
      <c r="E77" s="39">
        <v>9.6</v>
      </c>
      <c r="F77" s="40">
        <v>2012</v>
      </c>
      <c r="G77" s="40">
        <v>2015</v>
      </c>
      <c r="H77" s="39">
        <v>144.57999999999998</v>
      </c>
      <c r="I77" s="39">
        <v>134.71749999999997</v>
      </c>
      <c r="J77" s="39"/>
      <c r="K77" s="51"/>
      <c r="L77" s="39"/>
      <c r="M77" s="39"/>
      <c r="N77" s="39">
        <v>14.5</v>
      </c>
      <c r="O77" s="39">
        <v>9.6</v>
      </c>
      <c r="P77" s="39"/>
      <c r="Q77" s="39"/>
      <c r="R77" s="39"/>
      <c r="S77" s="39"/>
      <c r="T77" s="39">
        <v>14.5</v>
      </c>
      <c r="U77" s="39">
        <v>9.6</v>
      </c>
      <c r="V77" s="41">
        <v>4.3879999999999999</v>
      </c>
      <c r="W77" s="41">
        <v>19</v>
      </c>
      <c r="X77" s="41">
        <v>111.3295</v>
      </c>
      <c r="Y77" s="41"/>
      <c r="Z77" s="41"/>
      <c r="AA77" s="42">
        <v>134.7175</v>
      </c>
      <c r="AB77" s="43">
        <f t="shared" si="11"/>
        <v>-9.8624999999999829</v>
      </c>
      <c r="AC77" s="44"/>
      <c r="AD77" s="23">
        <f t="shared" si="12"/>
        <v>0</v>
      </c>
      <c r="AE77" s="43">
        <f>'[6]ИП - чистый (21.06.12)'!AF61</f>
        <v>129.57999999999998</v>
      </c>
      <c r="AF77" s="43">
        <f t="shared" si="0"/>
        <v>5.1375000000000171</v>
      </c>
      <c r="AG77" s="23"/>
    </row>
    <row r="78" spans="1:33" s="45" customFormat="1" ht="51.95" customHeight="1">
      <c r="A78" s="37">
        <v>48</v>
      </c>
      <c r="B78" s="38" t="s">
        <v>84</v>
      </c>
      <c r="C78" s="39" t="s">
        <v>17</v>
      </c>
      <c r="D78" s="39">
        <v>106.59</v>
      </c>
      <c r="E78" s="39">
        <v>20.439999999999998</v>
      </c>
      <c r="F78" s="40">
        <v>2012</v>
      </c>
      <c r="G78" s="40">
        <v>2017</v>
      </c>
      <c r="H78" s="39">
        <v>360.443370381759</v>
      </c>
      <c r="I78" s="39">
        <v>344.75767727175901</v>
      </c>
      <c r="J78" s="39">
        <v>14.11</v>
      </c>
      <c r="K78" s="51">
        <v>5.48</v>
      </c>
      <c r="L78" s="39">
        <v>14.65</v>
      </c>
      <c r="M78" s="39">
        <v>4.9000000000000004</v>
      </c>
      <c r="N78" s="39"/>
      <c r="O78" s="39"/>
      <c r="P78" s="39">
        <v>37.4</v>
      </c>
      <c r="Q78" s="39">
        <v>5.98</v>
      </c>
      <c r="R78" s="39">
        <v>40.43</v>
      </c>
      <c r="S78" s="39">
        <v>4.08</v>
      </c>
      <c r="T78" s="39">
        <v>106.59</v>
      </c>
      <c r="U78" s="39">
        <v>20.439999999999998</v>
      </c>
      <c r="V78" s="41">
        <v>86.01528137232539</v>
      </c>
      <c r="W78" s="41">
        <v>48.962819179433602</v>
      </c>
      <c r="X78" s="41"/>
      <c r="Y78" s="41">
        <v>103.77105331999999</v>
      </c>
      <c r="Z78" s="41">
        <v>106.0085234</v>
      </c>
      <c r="AA78" s="42">
        <v>344.75767727175901</v>
      </c>
      <c r="AB78" s="43">
        <f t="shared" si="11"/>
        <v>-15.685693109999988</v>
      </c>
      <c r="AC78" s="44" t="s">
        <v>85</v>
      </c>
      <c r="AD78" s="23">
        <f t="shared" si="12"/>
        <v>0</v>
      </c>
      <c r="AE78" s="43">
        <f>'[6]ИП - чистый (21.06.12)'!AF62</f>
        <v>750.76</v>
      </c>
      <c r="AF78" s="43">
        <f t="shared" si="0"/>
        <v>-406.00232272824098</v>
      </c>
      <c r="AG78" s="23"/>
    </row>
    <row r="79" spans="1:33" s="45" customFormat="1" ht="45" customHeight="1">
      <c r="A79" s="37">
        <v>49</v>
      </c>
      <c r="B79" s="38" t="s">
        <v>86</v>
      </c>
      <c r="C79" s="60" t="s">
        <v>17</v>
      </c>
      <c r="D79" s="60">
        <v>2.2050000000000001</v>
      </c>
      <c r="E79" s="60">
        <v>0.63</v>
      </c>
      <c r="F79" s="40">
        <v>2012</v>
      </c>
      <c r="G79" s="40">
        <v>2012</v>
      </c>
      <c r="H79" s="39">
        <v>5.3887769799999994</v>
      </c>
      <c r="I79" s="39">
        <v>1.9999999999999574E-2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>
        <v>0</v>
      </c>
      <c r="U79" s="39">
        <v>0</v>
      </c>
      <c r="V79" s="41">
        <v>1.9999999999999574E-2</v>
      </c>
      <c r="W79" s="41"/>
      <c r="X79" s="41"/>
      <c r="Y79" s="41"/>
      <c r="Z79" s="41"/>
      <c r="AA79" s="42">
        <v>1.9999999999999574E-2</v>
      </c>
      <c r="AB79" s="43">
        <f t="shared" si="11"/>
        <v>-5.3687769799999998</v>
      </c>
      <c r="AC79" s="44"/>
      <c r="AD79" s="23">
        <f t="shared" si="12"/>
        <v>0</v>
      </c>
      <c r="AE79" s="43">
        <f>'[6]ИП - чистый (21.06.12)'!AF63</f>
        <v>68</v>
      </c>
      <c r="AF79" s="43">
        <f t="shared" si="0"/>
        <v>-67.98</v>
      </c>
      <c r="AG79" s="23"/>
    </row>
    <row r="80" spans="1:33" s="45" customFormat="1" ht="30" customHeight="1">
      <c r="A80" s="37">
        <v>50</v>
      </c>
      <c r="B80" s="38" t="s">
        <v>87</v>
      </c>
      <c r="C80" s="60" t="s">
        <v>17</v>
      </c>
      <c r="D80" s="60">
        <v>15.8</v>
      </c>
      <c r="E80" s="60">
        <v>3.6</v>
      </c>
      <c r="F80" s="40">
        <v>2014</v>
      </c>
      <c r="G80" s="40">
        <v>2015</v>
      </c>
      <c r="H80" s="39">
        <v>40</v>
      </c>
      <c r="I80" s="39">
        <v>40</v>
      </c>
      <c r="J80" s="39"/>
      <c r="K80" s="39"/>
      <c r="L80" s="39"/>
      <c r="M80" s="39"/>
      <c r="N80" s="39">
        <v>15.8</v>
      </c>
      <c r="O80" s="39">
        <v>3.6</v>
      </c>
      <c r="P80" s="39"/>
      <c r="Q80" s="39"/>
      <c r="R80" s="39"/>
      <c r="S80" s="39"/>
      <c r="T80" s="39">
        <v>15.8</v>
      </c>
      <c r="U80" s="39">
        <v>3.6</v>
      </c>
      <c r="V80" s="41"/>
      <c r="W80" s="41">
        <v>4</v>
      </c>
      <c r="X80" s="41">
        <v>36</v>
      </c>
      <c r="Y80" s="41"/>
      <c r="Z80" s="41"/>
      <c r="AA80" s="42">
        <v>40</v>
      </c>
      <c r="AB80" s="43"/>
      <c r="AC80" s="44"/>
      <c r="AD80" s="23"/>
      <c r="AE80" s="43"/>
      <c r="AF80" s="43"/>
      <c r="AG80" s="23"/>
    </row>
    <row r="81" spans="1:33" s="45" customFormat="1" ht="39.75" customHeight="1">
      <c r="A81" s="37">
        <v>51</v>
      </c>
      <c r="B81" s="38" t="s">
        <v>88</v>
      </c>
      <c r="C81" s="60" t="s">
        <v>17</v>
      </c>
      <c r="D81" s="60">
        <v>29.33</v>
      </c>
      <c r="E81" s="60">
        <v>0</v>
      </c>
      <c r="F81" s="40">
        <v>2016</v>
      </c>
      <c r="G81" s="40">
        <v>2017</v>
      </c>
      <c r="H81" s="39">
        <v>112</v>
      </c>
      <c r="I81" s="39">
        <v>112</v>
      </c>
      <c r="J81" s="39"/>
      <c r="K81" s="39"/>
      <c r="L81" s="39"/>
      <c r="M81" s="39"/>
      <c r="N81" s="39"/>
      <c r="O81" s="39"/>
      <c r="P81" s="39"/>
      <c r="Q81" s="39"/>
      <c r="R81" s="39">
        <v>29.33</v>
      </c>
      <c r="S81" s="39">
        <v>0</v>
      </c>
      <c r="T81" s="39">
        <v>29.33</v>
      </c>
      <c r="U81" s="39">
        <v>0</v>
      </c>
      <c r="V81" s="41"/>
      <c r="W81" s="41"/>
      <c r="X81" s="41"/>
      <c r="Y81" s="41">
        <v>12</v>
      </c>
      <c r="Z81" s="41">
        <v>100</v>
      </c>
      <c r="AA81" s="42">
        <v>112</v>
      </c>
      <c r="AB81" s="43"/>
      <c r="AC81" s="44"/>
      <c r="AD81" s="23"/>
      <c r="AE81" s="43"/>
      <c r="AF81" s="43"/>
      <c r="AG81" s="23"/>
    </row>
    <row r="82" spans="1:33" s="45" customFormat="1" ht="42.75" customHeight="1">
      <c r="A82" s="37">
        <v>52</v>
      </c>
      <c r="B82" s="38" t="s">
        <v>89</v>
      </c>
      <c r="C82" s="60" t="s">
        <v>17</v>
      </c>
      <c r="D82" s="60">
        <v>6.15</v>
      </c>
      <c r="E82" s="60">
        <v>0.25</v>
      </c>
      <c r="F82" s="40">
        <v>2013</v>
      </c>
      <c r="G82" s="40">
        <v>2014</v>
      </c>
      <c r="H82" s="39">
        <v>23</v>
      </c>
      <c r="I82" s="39">
        <v>23</v>
      </c>
      <c r="J82" s="39"/>
      <c r="K82" s="39"/>
      <c r="L82" s="39">
        <v>6.15</v>
      </c>
      <c r="M82" s="39">
        <v>0.25</v>
      </c>
      <c r="N82" s="39"/>
      <c r="O82" s="39"/>
      <c r="P82" s="39"/>
      <c r="Q82" s="39"/>
      <c r="R82" s="39"/>
      <c r="S82" s="39"/>
      <c r="T82" s="39">
        <v>6.15</v>
      </c>
      <c r="U82" s="39">
        <v>0.25</v>
      </c>
      <c r="V82" s="41">
        <v>20</v>
      </c>
      <c r="W82" s="41">
        <v>3</v>
      </c>
      <c r="X82" s="41"/>
      <c r="Y82" s="41"/>
      <c r="Z82" s="41"/>
      <c r="AA82" s="42">
        <v>23</v>
      </c>
      <c r="AB82" s="43"/>
      <c r="AC82" s="44"/>
      <c r="AD82" s="23"/>
      <c r="AE82" s="43"/>
      <c r="AF82" s="43"/>
      <c r="AG82" s="23"/>
    </row>
    <row r="83" spans="1:33" s="45" customFormat="1" ht="30" customHeight="1">
      <c r="A83" s="37">
        <v>53</v>
      </c>
      <c r="B83" s="38" t="s">
        <v>90</v>
      </c>
      <c r="C83" s="60" t="s">
        <v>17</v>
      </c>
      <c r="D83" s="60">
        <v>28.5</v>
      </c>
      <c r="E83" s="60">
        <v>2.25</v>
      </c>
      <c r="F83" s="40">
        <v>2013</v>
      </c>
      <c r="G83" s="40">
        <v>2015</v>
      </c>
      <c r="H83" s="39">
        <v>128</v>
      </c>
      <c r="I83" s="39">
        <v>128</v>
      </c>
      <c r="J83" s="39"/>
      <c r="K83" s="39"/>
      <c r="L83" s="39"/>
      <c r="M83" s="39"/>
      <c r="N83" s="39">
        <v>28.5</v>
      </c>
      <c r="O83" s="39">
        <v>2.25</v>
      </c>
      <c r="P83" s="39"/>
      <c r="Q83" s="39"/>
      <c r="R83" s="39"/>
      <c r="S83" s="39"/>
      <c r="T83" s="39">
        <v>28.5</v>
      </c>
      <c r="U83" s="39">
        <v>2.25</v>
      </c>
      <c r="V83" s="41">
        <v>99.75</v>
      </c>
      <c r="W83" s="41">
        <v>28.25</v>
      </c>
      <c r="X83" s="41"/>
      <c r="Y83" s="41"/>
      <c r="Z83" s="41"/>
      <c r="AA83" s="42">
        <v>128</v>
      </c>
      <c r="AB83" s="43"/>
      <c r="AC83" s="44"/>
      <c r="AD83" s="23"/>
      <c r="AE83" s="43"/>
      <c r="AF83" s="43"/>
      <c r="AG83" s="23"/>
    </row>
    <row r="84" spans="1:33" s="45" customFormat="1" ht="30" customHeight="1">
      <c r="A84" s="37">
        <v>54</v>
      </c>
      <c r="B84" s="38" t="s">
        <v>91</v>
      </c>
      <c r="C84" s="60" t="s">
        <v>17</v>
      </c>
      <c r="D84" s="60">
        <v>0</v>
      </c>
      <c r="E84" s="60">
        <v>1.5599999999999998</v>
      </c>
      <c r="F84" s="40">
        <v>2013</v>
      </c>
      <c r="G84" s="40">
        <v>2014</v>
      </c>
      <c r="H84" s="39">
        <v>5.9119999999999999</v>
      </c>
      <c r="I84" s="39">
        <v>5.9119999999999999</v>
      </c>
      <c r="J84" s="39"/>
      <c r="K84" s="39"/>
      <c r="L84" s="39">
        <v>0</v>
      </c>
      <c r="M84" s="39">
        <v>1.5599999999999998</v>
      </c>
      <c r="N84" s="39"/>
      <c r="O84" s="39"/>
      <c r="P84" s="39"/>
      <c r="Q84" s="39"/>
      <c r="R84" s="39"/>
      <c r="S84" s="39"/>
      <c r="T84" s="39">
        <v>0</v>
      </c>
      <c r="U84" s="39">
        <v>1.5599999999999998</v>
      </c>
      <c r="V84" s="41">
        <v>4</v>
      </c>
      <c r="W84" s="41">
        <v>1.9119999999999999</v>
      </c>
      <c r="X84" s="41"/>
      <c r="Y84" s="41"/>
      <c r="Z84" s="41"/>
      <c r="AA84" s="42">
        <v>5.9119999999999999</v>
      </c>
      <c r="AB84" s="43"/>
      <c r="AC84" s="44"/>
      <c r="AD84" s="23"/>
      <c r="AE84" s="43"/>
      <c r="AF84" s="43"/>
      <c r="AG84" s="23"/>
    </row>
    <row r="85" spans="1:33" s="45" customFormat="1" ht="12.75">
      <c r="A85" s="54"/>
      <c r="B85" s="47" t="s">
        <v>92</v>
      </c>
      <c r="C85" s="39"/>
      <c r="D85" s="49">
        <v>650.06500000000005</v>
      </c>
      <c r="E85" s="49">
        <v>82.81</v>
      </c>
      <c r="F85" s="39"/>
      <c r="G85" s="39"/>
      <c r="H85" s="49">
        <v>2890.9875272046861</v>
      </c>
      <c r="I85" s="49">
        <v>2440.4108530323247</v>
      </c>
      <c r="J85" s="49">
        <v>14.11</v>
      </c>
      <c r="K85" s="49">
        <v>5.48</v>
      </c>
      <c r="L85" s="49">
        <v>380.86999999999995</v>
      </c>
      <c r="M85" s="49">
        <v>37.479999999999997</v>
      </c>
      <c r="N85" s="49">
        <v>58.8</v>
      </c>
      <c r="O85" s="49">
        <v>15.45</v>
      </c>
      <c r="P85" s="49">
        <v>37.4</v>
      </c>
      <c r="Q85" s="49">
        <v>5.98</v>
      </c>
      <c r="R85" s="49">
        <v>156.68</v>
      </c>
      <c r="S85" s="49">
        <v>17.79</v>
      </c>
      <c r="T85" s="49">
        <v>647.86</v>
      </c>
      <c r="U85" s="49">
        <v>82.18</v>
      </c>
      <c r="V85" s="49">
        <v>869.9113424923255</v>
      </c>
      <c r="W85" s="49">
        <v>314.33254221999965</v>
      </c>
      <c r="X85" s="49">
        <v>147.3295</v>
      </c>
      <c r="Y85" s="49">
        <v>640.26105331999997</v>
      </c>
      <c r="Z85" s="49">
        <v>468.576415</v>
      </c>
      <c r="AA85" s="55">
        <v>2440.4108530323247</v>
      </c>
      <c r="AB85" s="22">
        <f>AA85-H85</f>
        <v>-450.57667417236144</v>
      </c>
      <c r="AC85" s="43"/>
      <c r="AD85" s="16">
        <f>AA85-I85</f>
        <v>0</v>
      </c>
      <c r="AE85" s="22">
        <f>'[6]ИП - чистый (21.06.12)'!AF64</f>
        <v>3040.8200000000006</v>
      </c>
      <c r="AF85" s="22">
        <f t="shared" si="0"/>
        <v>-600.40914696767595</v>
      </c>
      <c r="AG85" s="23"/>
    </row>
    <row r="86" spans="1:33" s="36" customFormat="1" ht="20.100000000000001" customHeight="1">
      <c r="A86" s="30"/>
      <c r="B86" s="31" t="s">
        <v>93</v>
      </c>
      <c r="C86" s="3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B86" s="35">
        <f>AA86-H86</f>
        <v>0</v>
      </c>
      <c r="AC86" s="35"/>
      <c r="AD86" s="35">
        <f>AA86-I86</f>
        <v>0</v>
      </c>
      <c r="AE86" s="22">
        <f>'[6]ИП - чистый (21.06.12)'!AF65</f>
        <v>0</v>
      </c>
      <c r="AF86" s="22">
        <f t="shared" si="0"/>
        <v>0</v>
      </c>
      <c r="AG86" s="35"/>
    </row>
    <row r="87" spans="1:33" s="45" customFormat="1" ht="56.25" customHeight="1">
      <c r="A87" s="37">
        <v>55</v>
      </c>
      <c r="B87" s="61" t="s">
        <v>94</v>
      </c>
      <c r="C87" s="39" t="s">
        <v>17</v>
      </c>
      <c r="D87" s="39">
        <v>73.085999999999999</v>
      </c>
      <c r="E87" s="39">
        <v>5</v>
      </c>
      <c r="F87" s="62">
        <v>2012</v>
      </c>
      <c r="G87" s="62">
        <v>2015</v>
      </c>
      <c r="H87" s="39">
        <v>385.94721441000002</v>
      </c>
      <c r="I87" s="39">
        <v>339.39000000000004</v>
      </c>
      <c r="J87" s="39"/>
      <c r="K87" s="39"/>
      <c r="L87" s="49"/>
      <c r="M87" s="49"/>
      <c r="N87" s="39">
        <v>73.085999999999999</v>
      </c>
      <c r="O87" s="39">
        <v>5</v>
      </c>
      <c r="P87" s="39"/>
      <c r="Q87" s="39"/>
      <c r="R87" s="49"/>
      <c r="S87" s="49"/>
      <c r="T87" s="39">
        <v>73.085999999999999</v>
      </c>
      <c r="U87" s="39">
        <v>5</v>
      </c>
      <c r="V87" s="39">
        <v>60</v>
      </c>
      <c r="W87" s="41">
        <v>111.51</v>
      </c>
      <c r="X87" s="41">
        <v>167.88</v>
      </c>
      <c r="Y87" s="41"/>
      <c r="Z87" s="41"/>
      <c r="AA87" s="42">
        <v>339.39</v>
      </c>
      <c r="AB87" s="43">
        <f>AA87-H87</f>
        <v>-46.557214410000029</v>
      </c>
      <c r="AC87" s="44"/>
      <c r="AD87" s="23">
        <f>AA87-I87</f>
        <v>0</v>
      </c>
      <c r="AE87" s="43">
        <f>'[6]ИП - чистый (21.06.12)'!AF66</f>
        <v>703.75</v>
      </c>
      <c r="AF87" s="43">
        <f t="shared" si="0"/>
        <v>-364.36</v>
      </c>
      <c r="AG87" s="23"/>
    </row>
    <row r="88" spans="1:33" s="45" customFormat="1" ht="39.950000000000003" customHeight="1">
      <c r="A88" s="37">
        <v>56</v>
      </c>
      <c r="B88" s="61" t="s">
        <v>95</v>
      </c>
      <c r="C88" s="39" t="s">
        <v>17</v>
      </c>
      <c r="D88" s="39">
        <v>2</v>
      </c>
      <c r="E88" s="39">
        <v>1.2</v>
      </c>
      <c r="F88" s="62">
        <v>2016</v>
      </c>
      <c r="G88" s="62">
        <v>2017</v>
      </c>
      <c r="H88" s="39">
        <v>105.13</v>
      </c>
      <c r="I88" s="39">
        <v>105.13</v>
      </c>
      <c r="J88" s="39"/>
      <c r="K88" s="39"/>
      <c r="L88" s="39"/>
      <c r="M88" s="39"/>
      <c r="N88" s="39"/>
      <c r="O88" s="39"/>
      <c r="P88" s="39"/>
      <c r="Q88" s="39"/>
      <c r="R88" s="39">
        <v>2</v>
      </c>
      <c r="S88" s="39">
        <v>1.2</v>
      </c>
      <c r="T88" s="39">
        <v>2</v>
      </c>
      <c r="U88" s="39">
        <v>1.2</v>
      </c>
      <c r="V88" s="39"/>
      <c r="W88" s="41"/>
      <c r="X88" s="41"/>
      <c r="Y88" s="41">
        <v>60.5</v>
      </c>
      <c r="Z88" s="41">
        <v>44.629999999999995</v>
      </c>
      <c r="AA88" s="42">
        <v>105.13</v>
      </c>
      <c r="AB88" s="43">
        <f>AA88-H88</f>
        <v>0</v>
      </c>
      <c r="AC88" s="44"/>
      <c r="AD88" s="23">
        <f>AA88-I88</f>
        <v>0</v>
      </c>
      <c r="AE88" s="43">
        <f>'[6]ИП - чистый (21.06.12)'!AF67</f>
        <v>94.63</v>
      </c>
      <c r="AF88" s="43">
        <f t="shared" si="0"/>
        <v>10.5</v>
      </c>
      <c r="AG88" s="23"/>
    </row>
    <row r="89" spans="1:33" s="45" customFormat="1" ht="39.950000000000003" customHeight="1">
      <c r="A89" s="37">
        <v>57</v>
      </c>
      <c r="B89" s="61" t="s">
        <v>96</v>
      </c>
      <c r="C89" s="39" t="s">
        <v>17</v>
      </c>
      <c r="D89" s="39">
        <v>6.28</v>
      </c>
      <c r="E89" s="39">
        <v>0.4</v>
      </c>
      <c r="F89" s="62">
        <v>2012</v>
      </c>
      <c r="G89" s="62">
        <v>2016</v>
      </c>
      <c r="H89" s="39">
        <v>46.2</v>
      </c>
      <c r="I89" s="39">
        <v>45.2</v>
      </c>
      <c r="J89" s="39"/>
      <c r="K89" s="39"/>
      <c r="L89" s="39"/>
      <c r="M89" s="39"/>
      <c r="N89" s="39"/>
      <c r="O89" s="39"/>
      <c r="P89" s="39">
        <v>6.28</v>
      </c>
      <c r="Q89" s="39">
        <v>0.4</v>
      </c>
      <c r="R89" s="39"/>
      <c r="S89" s="39"/>
      <c r="T89" s="39">
        <v>6.28</v>
      </c>
      <c r="U89" s="39">
        <v>0.4</v>
      </c>
      <c r="V89" s="39">
        <v>1</v>
      </c>
      <c r="W89" s="41"/>
      <c r="X89" s="41">
        <v>20.2</v>
      </c>
      <c r="Y89" s="41">
        <v>24</v>
      </c>
      <c r="Z89" s="41"/>
      <c r="AA89" s="42">
        <v>45.2</v>
      </c>
      <c r="AB89" s="43">
        <f>AA89-H89</f>
        <v>-1</v>
      </c>
      <c r="AC89" s="44"/>
      <c r="AD89" s="23">
        <f>AA89-I89</f>
        <v>0</v>
      </c>
      <c r="AE89" s="43">
        <f>'[6]ИП - чистый (21.06.12)'!AF68</f>
        <v>22.2</v>
      </c>
      <c r="AF89" s="43">
        <f t="shared" si="0"/>
        <v>23.000000000000004</v>
      </c>
      <c r="AG89" s="23"/>
    </row>
    <row r="90" spans="1:33" s="45" customFormat="1" ht="30" customHeight="1">
      <c r="A90" s="37">
        <v>58</v>
      </c>
      <c r="B90" s="61" t="s">
        <v>97</v>
      </c>
      <c r="C90" s="39" t="s">
        <v>17</v>
      </c>
      <c r="D90" s="39">
        <v>2.4</v>
      </c>
      <c r="E90" s="39">
        <v>0</v>
      </c>
      <c r="F90" s="62">
        <v>2015</v>
      </c>
      <c r="G90" s="62">
        <v>2016</v>
      </c>
      <c r="H90" s="39">
        <v>5.85</v>
      </c>
      <c r="I90" s="39">
        <v>5.85</v>
      </c>
      <c r="J90" s="39"/>
      <c r="K90" s="39"/>
      <c r="L90" s="39"/>
      <c r="M90" s="39"/>
      <c r="N90" s="39"/>
      <c r="O90" s="39"/>
      <c r="P90" s="39">
        <v>2.4</v>
      </c>
      <c r="Q90" s="39">
        <v>0</v>
      </c>
      <c r="R90" s="39"/>
      <c r="S90" s="39"/>
      <c r="T90" s="39">
        <v>2.4</v>
      </c>
      <c r="U90" s="39">
        <v>0</v>
      </c>
      <c r="V90" s="39"/>
      <c r="W90" s="41"/>
      <c r="X90" s="41">
        <v>0.85</v>
      </c>
      <c r="Y90" s="41">
        <v>5</v>
      </c>
      <c r="Z90" s="41"/>
      <c r="AA90" s="42">
        <v>5.85</v>
      </c>
      <c r="AB90" s="43"/>
      <c r="AC90" s="44"/>
      <c r="AD90" s="23"/>
      <c r="AE90" s="43"/>
      <c r="AF90" s="43"/>
      <c r="AG90" s="23"/>
    </row>
    <row r="91" spans="1:33" s="45" customFormat="1" ht="39.950000000000003" customHeight="1">
      <c r="A91" s="37">
        <v>59</v>
      </c>
      <c r="B91" s="61" t="s">
        <v>98</v>
      </c>
      <c r="C91" s="39" t="s">
        <v>17</v>
      </c>
      <c r="D91" s="39">
        <v>20</v>
      </c>
      <c r="E91" s="39">
        <v>0.4</v>
      </c>
      <c r="F91" s="62">
        <v>2012</v>
      </c>
      <c r="G91" s="62">
        <v>2015</v>
      </c>
      <c r="H91" s="39">
        <v>60</v>
      </c>
      <c r="I91" s="39">
        <v>56</v>
      </c>
      <c r="J91" s="39"/>
      <c r="K91" s="39"/>
      <c r="L91" s="39"/>
      <c r="M91" s="39"/>
      <c r="N91" s="39">
        <v>20</v>
      </c>
      <c r="O91" s="39">
        <v>0.4</v>
      </c>
      <c r="P91" s="39"/>
      <c r="Q91" s="39"/>
      <c r="R91" s="39"/>
      <c r="S91" s="39"/>
      <c r="T91" s="39">
        <v>20</v>
      </c>
      <c r="U91" s="39">
        <v>0.4</v>
      </c>
      <c r="V91" s="39">
        <v>9</v>
      </c>
      <c r="W91" s="41">
        <v>28</v>
      </c>
      <c r="X91" s="41">
        <v>19</v>
      </c>
      <c r="Y91" s="41"/>
      <c r="Z91" s="41"/>
      <c r="AA91" s="42">
        <v>56</v>
      </c>
      <c r="AB91" s="43">
        <f>AA91-H91</f>
        <v>-4</v>
      </c>
      <c r="AC91" s="44"/>
      <c r="AD91" s="23">
        <f>AA91-I91</f>
        <v>0</v>
      </c>
      <c r="AE91" s="43">
        <f>'[6]ИП - чистый (21.06.12)'!AF69</f>
        <v>54</v>
      </c>
      <c r="AF91" s="43">
        <f t="shared" si="0"/>
        <v>2</v>
      </c>
      <c r="AG91" s="23"/>
    </row>
    <row r="92" spans="1:33" s="45" customFormat="1" ht="53.25" customHeight="1">
      <c r="A92" s="37">
        <v>60</v>
      </c>
      <c r="B92" s="61" t="s">
        <v>99</v>
      </c>
      <c r="C92" s="39" t="s">
        <v>17</v>
      </c>
      <c r="D92" s="39">
        <v>2.94</v>
      </c>
      <c r="E92" s="39">
        <v>0.79</v>
      </c>
      <c r="F92" s="62">
        <v>2013</v>
      </c>
      <c r="G92" s="62">
        <v>2014</v>
      </c>
      <c r="H92" s="39">
        <v>9</v>
      </c>
      <c r="I92" s="39">
        <v>9</v>
      </c>
      <c r="J92" s="39">
        <v>1.65</v>
      </c>
      <c r="K92" s="39">
        <v>0.16</v>
      </c>
      <c r="L92" s="39">
        <v>1.29</v>
      </c>
      <c r="M92" s="39">
        <v>0.63</v>
      </c>
      <c r="N92" s="39"/>
      <c r="O92" s="39"/>
      <c r="P92" s="39"/>
      <c r="Q92" s="39"/>
      <c r="R92" s="39"/>
      <c r="S92" s="39"/>
      <c r="T92" s="39">
        <v>2.94</v>
      </c>
      <c r="U92" s="39">
        <v>0.79</v>
      </c>
      <c r="V92" s="39">
        <v>4.5</v>
      </c>
      <c r="W92" s="41">
        <v>4.5</v>
      </c>
      <c r="X92" s="41"/>
      <c r="Y92" s="41"/>
      <c r="Z92" s="41"/>
      <c r="AA92" s="42">
        <v>9</v>
      </c>
      <c r="AB92" s="43"/>
      <c r="AC92" s="44"/>
      <c r="AD92" s="23"/>
      <c r="AE92" s="43"/>
      <c r="AF92" s="43"/>
      <c r="AG92" s="23"/>
    </row>
    <row r="93" spans="1:33" s="45" customFormat="1" ht="12.75">
      <c r="A93" s="54"/>
      <c r="B93" s="47" t="s">
        <v>100</v>
      </c>
      <c r="C93" s="39"/>
      <c r="D93" s="49">
        <v>106.706</v>
      </c>
      <c r="E93" s="49">
        <v>7.7900000000000009</v>
      </c>
      <c r="F93" s="39"/>
      <c r="G93" s="39"/>
      <c r="H93" s="49">
        <v>612.12721441000008</v>
      </c>
      <c r="I93" s="49">
        <v>560.57000000000005</v>
      </c>
      <c r="J93" s="49">
        <v>1.65</v>
      </c>
      <c r="K93" s="49">
        <v>0.16</v>
      </c>
      <c r="L93" s="49">
        <v>1.29</v>
      </c>
      <c r="M93" s="49">
        <v>0.63</v>
      </c>
      <c r="N93" s="49">
        <v>93.085999999999999</v>
      </c>
      <c r="O93" s="49">
        <v>5.4</v>
      </c>
      <c r="P93" s="49">
        <v>8.68</v>
      </c>
      <c r="Q93" s="49">
        <v>0.4</v>
      </c>
      <c r="R93" s="49">
        <v>2</v>
      </c>
      <c r="S93" s="49">
        <v>1.2</v>
      </c>
      <c r="T93" s="49">
        <v>106.706</v>
      </c>
      <c r="U93" s="49">
        <v>7.7900000000000009</v>
      </c>
      <c r="V93" s="49">
        <v>74.5</v>
      </c>
      <c r="W93" s="49">
        <v>144.01</v>
      </c>
      <c r="X93" s="49">
        <v>207.92999999999998</v>
      </c>
      <c r="Y93" s="49">
        <v>89.5</v>
      </c>
      <c r="Z93" s="49">
        <v>44.629999999999995</v>
      </c>
      <c r="AA93" s="55">
        <v>560.56999999999994</v>
      </c>
      <c r="AB93" s="22">
        <f t="shared" ref="AB93:AB102" si="13">AA93-H93</f>
        <v>-51.557214410000142</v>
      </c>
      <c r="AC93" s="43"/>
      <c r="AD93" s="16">
        <f t="shared" ref="AD93:AD102" si="14">AA93-I93</f>
        <v>0</v>
      </c>
      <c r="AE93" s="22">
        <f>'[6]ИП - чистый (21.06.12)'!AF70</f>
        <v>874.58</v>
      </c>
      <c r="AF93" s="22">
        <f t="shared" si="0"/>
        <v>-314.0100000000001</v>
      </c>
      <c r="AG93" s="23"/>
    </row>
    <row r="94" spans="1:33" s="36" customFormat="1" ht="20.100000000000001" customHeight="1">
      <c r="A94" s="30"/>
      <c r="B94" s="31" t="s">
        <v>101</v>
      </c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5">
        <f t="shared" si="13"/>
        <v>0</v>
      </c>
      <c r="AC94" s="35"/>
      <c r="AD94" s="35">
        <f t="shared" si="14"/>
        <v>0</v>
      </c>
      <c r="AE94" s="22">
        <f>'[6]ИП - чистый (21.06.12)'!AF71</f>
        <v>0</v>
      </c>
      <c r="AF94" s="22">
        <f t="shared" si="0"/>
        <v>0</v>
      </c>
      <c r="AG94" s="35"/>
    </row>
    <row r="95" spans="1:33" s="45" customFormat="1" ht="30" customHeight="1">
      <c r="A95" s="37">
        <v>61</v>
      </c>
      <c r="B95" s="61" t="s">
        <v>102</v>
      </c>
      <c r="C95" s="39" t="s">
        <v>17</v>
      </c>
      <c r="D95" s="39">
        <v>28.08</v>
      </c>
      <c r="E95" s="39">
        <v>0.63</v>
      </c>
      <c r="F95" s="53">
        <v>2012</v>
      </c>
      <c r="G95" s="53">
        <v>2014</v>
      </c>
      <c r="H95" s="39">
        <v>158.15458889999999</v>
      </c>
      <c r="I95" s="39">
        <v>149.5</v>
      </c>
      <c r="J95" s="49"/>
      <c r="K95" s="49"/>
      <c r="L95" s="39">
        <v>28.08</v>
      </c>
      <c r="M95" s="39">
        <v>0.63</v>
      </c>
      <c r="N95" s="49"/>
      <c r="O95" s="49"/>
      <c r="P95" s="49"/>
      <c r="Q95" s="49"/>
      <c r="R95" s="49"/>
      <c r="S95" s="49"/>
      <c r="T95" s="39">
        <v>28.08</v>
      </c>
      <c r="U95" s="39">
        <v>0.63</v>
      </c>
      <c r="V95" s="39">
        <v>50</v>
      </c>
      <c r="W95" s="41">
        <v>99.5</v>
      </c>
      <c r="X95" s="41"/>
      <c r="Y95" s="41"/>
      <c r="Z95" s="41"/>
      <c r="AA95" s="42">
        <v>149.5</v>
      </c>
      <c r="AB95" s="43">
        <f t="shared" si="13"/>
        <v>-8.6545888999999931</v>
      </c>
      <c r="AC95" s="44"/>
      <c r="AD95" s="23">
        <f t="shared" si="14"/>
        <v>0</v>
      </c>
      <c r="AE95" s="43">
        <f>'[6]ИП - чистый (21.06.12)'!AF72</f>
        <v>207.45</v>
      </c>
      <c r="AF95" s="43">
        <f t="shared" si="0"/>
        <v>-57.949999999999989</v>
      </c>
      <c r="AG95" s="23"/>
    </row>
    <row r="96" spans="1:33" s="45" customFormat="1" ht="41.25" customHeight="1">
      <c r="A96" s="37">
        <v>62</v>
      </c>
      <c r="B96" s="61" t="s">
        <v>103</v>
      </c>
      <c r="C96" s="39" t="s">
        <v>17</v>
      </c>
      <c r="D96" s="39">
        <v>12.43</v>
      </c>
      <c r="E96" s="39">
        <v>0.75</v>
      </c>
      <c r="F96" s="62">
        <v>2012</v>
      </c>
      <c r="G96" s="62">
        <v>2014</v>
      </c>
      <c r="H96" s="39">
        <v>41.49</v>
      </c>
      <c r="I96" s="39">
        <v>41.49</v>
      </c>
      <c r="J96" s="39"/>
      <c r="K96" s="39"/>
      <c r="L96" s="39">
        <v>12.43</v>
      </c>
      <c r="M96" s="39">
        <v>0.75</v>
      </c>
      <c r="N96" s="39"/>
      <c r="O96" s="39"/>
      <c r="P96" s="39"/>
      <c r="Q96" s="39"/>
      <c r="R96" s="39"/>
      <c r="S96" s="39"/>
      <c r="T96" s="39">
        <v>12.43</v>
      </c>
      <c r="U96" s="39">
        <v>0.75</v>
      </c>
      <c r="V96" s="39">
        <v>35</v>
      </c>
      <c r="W96" s="41">
        <v>6.49</v>
      </c>
      <c r="X96" s="41"/>
      <c r="Y96" s="41"/>
      <c r="Z96" s="41"/>
      <c r="AA96" s="42">
        <v>41.49</v>
      </c>
      <c r="AB96" s="43">
        <f t="shared" si="13"/>
        <v>0</v>
      </c>
      <c r="AC96" s="44"/>
      <c r="AD96" s="23">
        <f t="shared" si="14"/>
        <v>0</v>
      </c>
      <c r="AE96" s="43">
        <f>'[6]ИП - чистый (21.06.12)'!AF73</f>
        <v>37.39</v>
      </c>
      <c r="AF96" s="43">
        <f t="shared" si="0"/>
        <v>4.1000000000000014</v>
      </c>
      <c r="AG96" s="23"/>
    </row>
    <row r="97" spans="1:33" s="45" customFormat="1" ht="30" customHeight="1">
      <c r="A97" s="37">
        <v>63</v>
      </c>
      <c r="B97" s="61" t="s">
        <v>104</v>
      </c>
      <c r="C97" s="39" t="s">
        <v>17</v>
      </c>
      <c r="D97" s="39">
        <v>25.3</v>
      </c>
      <c r="E97" s="39">
        <v>0.4</v>
      </c>
      <c r="F97" s="62">
        <v>2012</v>
      </c>
      <c r="G97" s="62">
        <v>2017</v>
      </c>
      <c r="H97" s="39">
        <v>207.28</v>
      </c>
      <c r="I97" s="39">
        <v>207.28</v>
      </c>
      <c r="J97" s="39"/>
      <c r="K97" s="39"/>
      <c r="L97" s="39"/>
      <c r="M97" s="39"/>
      <c r="N97" s="49"/>
      <c r="O97" s="49"/>
      <c r="P97" s="49"/>
      <c r="Q97" s="49"/>
      <c r="R97" s="39">
        <v>25.3</v>
      </c>
      <c r="S97" s="39">
        <v>0.4</v>
      </c>
      <c r="T97" s="39">
        <v>25.3</v>
      </c>
      <c r="U97" s="39">
        <v>0.4</v>
      </c>
      <c r="V97" s="39">
        <v>7.28</v>
      </c>
      <c r="W97" s="41"/>
      <c r="X97" s="41">
        <v>20</v>
      </c>
      <c r="Y97" s="41">
        <v>100</v>
      </c>
      <c r="Z97" s="41">
        <v>80</v>
      </c>
      <c r="AA97" s="42">
        <v>207.28</v>
      </c>
      <c r="AB97" s="43">
        <f t="shared" si="13"/>
        <v>0</v>
      </c>
      <c r="AC97" s="44"/>
      <c r="AD97" s="23">
        <f t="shared" si="14"/>
        <v>0</v>
      </c>
      <c r="AE97" s="43">
        <f>'[6]ИП - чистый (21.06.12)'!AF74</f>
        <v>66.099999999999994</v>
      </c>
      <c r="AF97" s="43">
        <f t="shared" si="0"/>
        <v>141.18</v>
      </c>
      <c r="AG97" s="23"/>
    </row>
    <row r="98" spans="1:33" s="45" customFormat="1" ht="12.75">
      <c r="A98" s="54"/>
      <c r="B98" s="47" t="s">
        <v>105</v>
      </c>
      <c r="C98" s="39"/>
      <c r="D98" s="49">
        <v>65.81</v>
      </c>
      <c r="E98" s="49">
        <v>1.7799999999999998</v>
      </c>
      <c r="F98" s="39"/>
      <c r="G98" s="39"/>
      <c r="H98" s="49">
        <v>406.9245889</v>
      </c>
      <c r="I98" s="49">
        <v>398.27</v>
      </c>
      <c r="J98" s="49">
        <v>0</v>
      </c>
      <c r="K98" s="49">
        <v>0</v>
      </c>
      <c r="L98" s="49">
        <v>40.51</v>
      </c>
      <c r="M98" s="49">
        <v>1.38</v>
      </c>
      <c r="N98" s="49">
        <v>0</v>
      </c>
      <c r="O98" s="49">
        <v>0</v>
      </c>
      <c r="P98" s="49">
        <v>0</v>
      </c>
      <c r="Q98" s="49">
        <v>0</v>
      </c>
      <c r="R98" s="49">
        <v>25.3</v>
      </c>
      <c r="S98" s="49">
        <v>0.4</v>
      </c>
      <c r="T98" s="49">
        <v>65.81</v>
      </c>
      <c r="U98" s="49">
        <v>1.7799999999999998</v>
      </c>
      <c r="V98" s="49">
        <v>92.28</v>
      </c>
      <c r="W98" s="49">
        <v>105.99</v>
      </c>
      <c r="X98" s="49">
        <v>20</v>
      </c>
      <c r="Y98" s="49">
        <v>100</v>
      </c>
      <c r="Z98" s="49">
        <v>80</v>
      </c>
      <c r="AA98" s="55">
        <v>398.27</v>
      </c>
      <c r="AB98" s="22">
        <f t="shared" si="13"/>
        <v>-8.6545889000000216</v>
      </c>
      <c r="AC98" s="43"/>
      <c r="AD98" s="16">
        <f t="shared" si="14"/>
        <v>0</v>
      </c>
      <c r="AE98" s="22">
        <f>'[6]ИП - чистый (21.06.12)'!AF75</f>
        <v>310.93999999999994</v>
      </c>
      <c r="AF98" s="22">
        <f t="shared" si="0"/>
        <v>87.330000000000041</v>
      </c>
      <c r="AG98" s="23"/>
    </row>
    <row r="99" spans="1:33" s="36" customFormat="1" ht="20.100000000000001" customHeight="1">
      <c r="A99" s="30"/>
      <c r="B99" s="31" t="s">
        <v>106</v>
      </c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4"/>
      <c r="AB99" s="35">
        <f t="shared" si="13"/>
        <v>0</v>
      </c>
      <c r="AC99" s="35"/>
      <c r="AD99" s="35">
        <f t="shared" si="14"/>
        <v>0</v>
      </c>
      <c r="AE99" s="22">
        <f>'[6]ИП - чистый (21.06.12)'!AF76</f>
        <v>0</v>
      </c>
      <c r="AF99" s="22">
        <f t="shared" si="0"/>
        <v>0</v>
      </c>
      <c r="AG99" s="35"/>
    </row>
    <row r="100" spans="1:33" s="45" customFormat="1" ht="30" customHeight="1">
      <c r="A100" s="37">
        <v>64</v>
      </c>
      <c r="B100" s="63" t="s">
        <v>107</v>
      </c>
      <c r="C100" s="39" t="s">
        <v>17</v>
      </c>
      <c r="D100" s="64">
        <v>21.62</v>
      </c>
      <c r="E100" s="64">
        <v>0</v>
      </c>
      <c r="F100" s="53">
        <v>2012</v>
      </c>
      <c r="G100" s="53">
        <v>2014</v>
      </c>
      <c r="H100" s="39">
        <v>58.082456472145196</v>
      </c>
      <c r="I100" s="39">
        <v>49.1</v>
      </c>
      <c r="J100" s="39"/>
      <c r="K100" s="39"/>
      <c r="L100" s="39">
        <v>21.62</v>
      </c>
      <c r="M100" s="39">
        <v>0</v>
      </c>
      <c r="N100" s="39"/>
      <c r="O100" s="39"/>
      <c r="P100" s="39"/>
      <c r="Q100" s="39"/>
      <c r="R100" s="39"/>
      <c r="S100" s="39"/>
      <c r="T100" s="39">
        <v>21.62</v>
      </c>
      <c r="U100" s="39">
        <v>0</v>
      </c>
      <c r="V100" s="39">
        <v>39.5</v>
      </c>
      <c r="W100" s="39">
        <v>9.6</v>
      </c>
      <c r="X100" s="39"/>
      <c r="Y100" s="39"/>
      <c r="Z100" s="39"/>
      <c r="AA100" s="42">
        <v>49.1</v>
      </c>
      <c r="AB100" s="43">
        <f t="shared" si="13"/>
        <v>-8.9824564721451949</v>
      </c>
      <c r="AC100" s="23"/>
      <c r="AD100" s="23">
        <f t="shared" si="14"/>
        <v>0</v>
      </c>
      <c r="AE100" s="43">
        <f>'[6]ИП - чистый (21.06.12)'!AF77</f>
        <v>52.08</v>
      </c>
      <c r="AF100" s="43">
        <f t="shared" si="0"/>
        <v>-2.9799999999999969</v>
      </c>
      <c r="AG100" s="23"/>
    </row>
    <row r="101" spans="1:33" s="45" customFormat="1" ht="45" customHeight="1">
      <c r="A101" s="37">
        <v>65</v>
      </c>
      <c r="B101" s="63" t="s">
        <v>108</v>
      </c>
      <c r="C101" s="39" t="s">
        <v>17</v>
      </c>
      <c r="D101" s="64">
        <v>0</v>
      </c>
      <c r="E101" s="64">
        <v>3.82</v>
      </c>
      <c r="F101" s="53">
        <v>2012</v>
      </c>
      <c r="G101" s="53">
        <v>2014</v>
      </c>
      <c r="H101" s="39">
        <v>36.201728420704981</v>
      </c>
      <c r="I101" s="39">
        <v>16.649999999999995</v>
      </c>
      <c r="J101" s="39"/>
      <c r="K101" s="39"/>
      <c r="L101" s="39">
        <v>0</v>
      </c>
      <c r="M101" s="39">
        <v>3.82</v>
      </c>
      <c r="N101" s="39"/>
      <c r="O101" s="39"/>
      <c r="P101" s="39"/>
      <c r="Q101" s="39"/>
      <c r="R101" s="39"/>
      <c r="S101" s="39"/>
      <c r="T101" s="39">
        <v>0</v>
      </c>
      <c r="U101" s="39">
        <v>3.82</v>
      </c>
      <c r="V101" s="39">
        <v>16.649999999999999</v>
      </c>
      <c r="W101" s="39"/>
      <c r="X101" s="39"/>
      <c r="Y101" s="39"/>
      <c r="Z101" s="39"/>
      <c r="AA101" s="42">
        <v>16.649999999999999</v>
      </c>
      <c r="AB101" s="43">
        <f t="shared" si="13"/>
        <v>-19.551728420704983</v>
      </c>
      <c r="AC101" s="23"/>
      <c r="AD101" s="23">
        <f t="shared" si="14"/>
        <v>0</v>
      </c>
      <c r="AE101" s="43">
        <f>'[6]ИП - чистый (21.06.12)'!AF78</f>
        <v>29.12</v>
      </c>
      <c r="AF101" s="43">
        <f t="shared" si="0"/>
        <v>-12.470000000000002</v>
      </c>
      <c r="AG101" s="23"/>
    </row>
    <row r="102" spans="1:33" s="45" customFormat="1" ht="45" customHeight="1">
      <c r="A102" s="37">
        <v>66</v>
      </c>
      <c r="B102" s="63" t="s">
        <v>109</v>
      </c>
      <c r="C102" s="39" t="s">
        <v>17</v>
      </c>
      <c r="D102" s="39">
        <v>106.6</v>
      </c>
      <c r="E102" s="39">
        <v>8.92</v>
      </c>
      <c r="F102" s="53">
        <v>2013</v>
      </c>
      <c r="G102" s="53">
        <v>2017</v>
      </c>
      <c r="H102" s="39">
        <v>242.84</v>
      </c>
      <c r="I102" s="39">
        <v>242.84</v>
      </c>
      <c r="J102" s="49"/>
      <c r="K102" s="49"/>
      <c r="L102" s="49"/>
      <c r="M102" s="49"/>
      <c r="N102" s="49"/>
      <c r="O102" s="49"/>
      <c r="P102" s="39"/>
      <c r="Q102" s="39"/>
      <c r="R102" s="39">
        <v>106.6</v>
      </c>
      <c r="S102" s="39">
        <v>8.92</v>
      </c>
      <c r="T102" s="39">
        <v>106.6</v>
      </c>
      <c r="U102" s="39">
        <v>8.92</v>
      </c>
      <c r="V102" s="39">
        <v>3</v>
      </c>
      <c r="W102" s="39">
        <v>21</v>
      </c>
      <c r="X102" s="39">
        <v>72</v>
      </c>
      <c r="Y102" s="39">
        <v>72</v>
      </c>
      <c r="Z102" s="39">
        <v>74.84</v>
      </c>
      <c r="AA102" s="42">
        <v>242.84</v>
      </c>
      <c r="AB102" s="43">
        <f t="shared" si="13"/>
        <v>0</v>
      </c>
      <c r="AC102" s="23" t="s">
        <v>110</v>
      </c>
      <c r="AD102" s="23">
        <f t="shared" si="14"/>
        <v>0</v>
      </c>
      <c r="AE102" s="43">
        <f>'[6]ИП - чистый (21.06.12)'!AF79</f>
        <v>242.84</v>
      </c>
      <c r="AF102" s="43">
        <f t="shared" si="0"/>
        <v>0</v>
      </c>
      <c r="AG102" s="23"/>
    </row>
    <row r="103" spans="1:33" s="45" customFormat="1" ht="45" customHeight="1">
      <c r="A103" s="37">
        <v>67</v>
      </c>
      <c r="B103" s="63" t="s">
        <v>111</v>
      </c>
      <c r="C103" s="39" t="s">
        <v>17</v>
      </c>
      <c r="D103" s="39">
        <v>25.049999999999997</v>
      </c>
      <c r="E103" s="39">
        <v>8.5</v>
      </c>
      <c r="F103" s="53">
        <v>2013</v>
      </c>
      <c r="G103" s="53">
        <v>2014</v>
      </c>
      <c r="H103" s="39">
        <v>81</v>
      </c>
      <c r="I103" s="39">
        <v>81</v>
      </c>
      <c r="J103" s="39">
        <v>8.76</v>
      </c>
      <c r="K103" s="39">
        <v>4.95</v>
      </c>
      <c r="L103" s="39">
        <v>16.29</v>
      </c>
      <c r="M103" s="39">
        <v>3.55</v>
      </c>
      <c r="N103" s="49"/>
      <c r="O103" s="49"/>
      <c r="P103" s="39"/>
      <c r="Q103" s="39"/>
      <c r="R103" s="39"/>
      <c r="S103" s="39"/>
      <c r="T103" s="39">
        <v>25.049999999999997</v>
      </c>
      <c r="U103" s="39">
        <v>8.5</v>
      </c>
      <c r="V103" s="39">
        <v>36</v>
      </c>
      <c r="W103" s="39">
        <v>45</v>
      </c>
      <c r="X103" s="39"/>
      <c r="Y103" s="39"/>
      <c r="Z103" s="39"/>
      <c r="AA103" s="42">
        <v>81</v>
      </c>
      <c r="AB103" s="43"/>
      <c r="AC103" s="23"/>
      <c r="AD103" s="23"/>
      <c r="AE103" s="43"/>
      <c r="AF103" s="43"/>
      <c r="AG103" s="23"/>
    </row>
    <row r="104" spans="1:33" s="45" customFormat="1" ht="30" customHeight="1">
      <c r="A104" s="37">
        <v>68</v>
      </c>
      <c r="B104" s="63" t="s">
        <v>112</v>
      </c>
      <c r="C104" s="39" t="s">
        <v>17</v>
      </c>
      <c r="D104" s="39">
        <v>20.734000000000002</v>
      </c>
      <c r="E104" s="39">
        <v>0.88</v>
      </c>
      <c r="F104" s="53">
        <v>2013</v>
      </c>
      <c r="G104" s="53">
        <v>2015</v>
      </c>
      <c r="H104" s="39">
        <v>50</v>
      </c>
      <c r="I104" s="39">
        <v>50</v>
      </c>
      <c r="J104" s="49"/>
      <c r="K104" s="49"/>
      <c r="L104" s="49"/>
      <c r="M104" s="49"/>
      <c r="N104" s="39">
        <v>20.734000000000002</v>
      </c>
      <c r="O104" s="39">
        <v>0.88</v>
      </c>
      <c r="P104" s="39"/>
      <c r="Q104" s="39"/>
      <c r="R104" s="39"/>
      <c r="S104" s="39"/>
      <c r="T104" s="39">
        <v>20.734000000000002</v>
      </c>
      <c r="U104" s="39">
        <v>0.88</v>
      </c>
      <c r="V104" s="39">
        <v>2</v>
      </c>
      <c r="W104" s="39">
        <v>20</v>
      </c>
      <c r="X104" s="39">
        <v>28</v>
      </c>
      <c r="Y104" s="39"/>
      <c r="Z104" s="39"/>
      <c r="AA104" s="42">
        <v>50</v>
      </c>
      <c r="AB104" s="43"/>
      <c r="AC104" s="23"/>
      <c r="AD104" s="23"/>
      <c r="AE104" s="43"/>
      <c r="AF104" s="43"/>
      <c r="AG104" s="23"/>
    </row>
    <row r="105" spans="1:33" s="45" customFormat="1" ht="12.75">
      <c r="A105" s="54"/>
      <c r="B105" s="47" t="s">
        <v>113</v>
      </c>
      <c r="C105" s="39"/>
      <c r="D105" s="49">
        <v>174.00399999999999</v>
      </c>
      <c r="E105" s="49">
        <v>22.12</v>
      </c>
      <c r="F105" s="39"/>
      <c r="G105" s="39"/>
      <c r="H105" s="49">
        <v>468.12418489285017</v>
      </c>
      <c r="I105" s="49">
        <v>439.59000000000003</v>
      </c>
      <c r="J105" s="49">
        <v>8.76</v>
      </c>
      <c r="K105" s="49">
        <v>4.95</v>
      </c>
      <c r="L105" s="49">
        <v>37.909999999999997</v>
      </c>
      <c r="M105" s="49">
        <v>7.3699999999999992</v>
      </c>
      <c r="N105" s="49">
        <v>20.734000000000002</v>
      </c>
      <c r="O105" s="49">
        <v>0.88</v>
      </c>
      <c r="P105" s="49">
        <v>0</v>
      </c>
      <c r="Q105" s="49">
        <v>0</v>
      </c>
      <c r="R105" s="49">
        <v>106.6</v>
      </c>
      <c r="S105" s="49">
        <v>8.92</v>
      </c>
      <c r="T105" s="49">
        <v>174.00399999999999</v>
      </c>
      <c r="U105" s="49">
        <v>22.12</v>
      </c>
      <c r="V105" s="49">
        <v>97.15</v>
      </c>
      <c r="W105" s="49">
        <v>95.6</v>
      </c>
      <c r="X105" s="49">
        <v>100</v>
      </c>
      <c r="Y105" s="49">
        <v>72</v>
      </c>
      <c r="Z105" s="49">
        <v>74.84</v>
      </c>
      <c r="AA105" s="55">
        <v>439.59000000000003</v>
      </c>
      <c r="AB105" s="22">
        <f t="shared" ref="AB105:AB117" si="15">AA105-H105</f>
        <v>-28.534184892850135</v>
      </c>
      <c r="AC105" s="43"/>
      <c r="AD105" s="16">
        <f t="shared" ref="AD105:AD117" si="16">AA105-I105</f>
        <v>0</v>
      </c>
      <c r="AE105" s="22">
        <f>'[6]ИП - чистый (21.06.12)'!AF80</f>
        <v>324.04000000000002</v>
      </c>
      <c r="AF105" s="22">
        <f t="shared" si="0"/>
        <v>115.55000000000001</v>
      </c>
      <c r="AG105" s="23"/>
    </row>
    <row r="106" spans="1:33" s="36" customFormat="1" ht="20.100000000000001" customHeight="1">
      <c r="A106" s="30"/>
      <c r="B106" s="31" t="s">
        <v>114</v>
      </c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B106" s="35">
        <f t="shared" si="15"/>
        <v>0</v>
      </c>
      <c r="AC106" s="35"/>
      <c r="AD106" s="35">
        <f t="shared" si="16"/>
        <v>0</v>
      </c>
      <c r="AE106" s="22">
        <f>'[6]ИП - чистый (21.06.12)'!AF81</f>
        <v>0</v>
      </c>
      <c r="AF106" s="22">
        <f t="shared" si="0"/>
        <v>0</v>
      </c>
      <c r="AG106" s="35"/>
    </row>
    <row r="107" spans="1:33" s="45" customFormat="1" ht="57" customHeight="1">
      <c r="A107" s="54">
        <v>69</v>
      </c>
      <c r="B107" s="52" t="s">
        <v>115</v>
      </c>
      <c r="C107" s="39" t="s">
        <v>17</v>
      </c>
      <c r="D107" s="51">
        <v>3.93</v>
      </c>
      <c r="E107" s="39">
        <v>0.8</v>
      </c>
      <c r="F107" s="40">
        <v>2012</v>
      </c>
      <c r="G107" s="40">
        <v>2014</v>
      </c>
      <c r="H107" s="39">
        <v>18.739999999999998</v>
      </c>
      <c r="I107" s="39">
        <v>14.580347262582917</v>
      </c>
      <c r="J107" s="39"/>
      <c r="K107" s="39"/>
      <c r="L107" s="39">
        <v>3.93</v>
      </c>
      <c r="M107" s="39">
        <v>0.8</v>
      </c>
      <c r="N107" s="49"/>
      <c r="O107" s="49"/>
      <c r="P107" s="49"/>
      <c r="Q107" s="49"/>
      <c r="R107" s="49"/>
      <c r="S107" s="49"/>
      <c r="T107" s="39">
        <v>3.93</v>
      </c>
      <c r="U107" s="39">
        <v>0.8</v>
      </c>
      <c r="V107" s="39">
        <v>14.580347262582917</v>
      </c>
      <c r="W107" s="49"/>
      <c r="X107" s="49"/>
      <c r="Y107" s="49"/>
      <c r="Z107" s="49"/>
      <c r="AA107" s="42">
        <v>14.580347262582917</v>
      </c>
      <c r="AB107" s="43">
        <f t="shared" si="15"/>
        <v>-4.1596527374170815</v>
      </c>
      <c r="AC107" s="44"/>
      <c r="AD107" s="23">
        <f t="shared" si="16"/>
        <v>0</v>
      </c>
      <c r="AE107" s="43">
        <f>'[6]ИП - чистый (21.06.12)'!AF82</f>
        <v>2.74</v>
      </c>
      <c r="AF107" s="43">
        <f t="shared" ref="AF107:AF147" si="17">AA107-AE107</f>
        <v>11.840347262582917</v>
      </c>
      <c r="AG107" s="23"/>
    </row>
    <row r="108" spans="1:33" s="45" customFormat="1" ht="41.25" customHeight="1">
      <c r="A108" s="54">
        <v>70</v>
      </c>
      <c r="B108" s="52" t="s">
        <v>116</v>
      </c>
      <c r="C108" s="39" t="s">
        <v>17</v>
      </c>
      <c r="D108" s="51">
        <v>9.2520000000000007</v>
      </c>
      <c r="E108" s="39">
        <v>0.16</v>
      </c>
      <c r="F108" s="40">
        <v>2012</v>
      </c>
      <c r="G108" s="40">
        <v>2014</v>
      </c>
      <c r="H108" s="39">
        <v>20.89</v>
      </c>
      <c r="I108" s="39">
        <v>14.796179976306858</v>
      </c>
      <c r="J108" s="39"/>
      <c r="K108" s="39"/>
      <c r="L108" s="39">
        <v>9.2520000000000007</v>
      </c>
      <c r="M108" s="39">
        <v>0.16</v>
      </c>
      <c r="N108" s="39"/>
      <c r="O108" s="39"/>
      <c r="P108" s="39"/>
      <c r="Q108" s="39"/>
      <c r="R108" s="39"/>
      <c r="S108" s="39"/>
      <c r="T108" s="39">
        <v>9.2520000000000007</v>
      </c>
      <c r="U108" s="39">
        <v>0.16</v>
      </c>
      <c r="V108" s="39">
        <v>14.796179976306858</v>
      </c>
      <c r="W108" s="39"/>
      <c r="X108" s="39"/>
      <c r="Y108" s="39"/>
      <c r="Z108" s="39"/>
      <c r="AA108" s="42">
        <v>14.796179976306858</v>
      </c>
      <c r="AB108" s="43">
        <f t="shared" si="15"/>
        <v>-6.0938200236931426</v>
      </c>
      <c r="AC108" s="44"/>
      <c r="AD108" s="23">
        <f t="shared" si="16"/>
        <v>0</v>
      </c>
      <c r="AE108" s="43">
        <f>'[6]ИП - чистый (21.06.12)'!AF83</f>
        <v>10.89</v>
      </c>
      <c r="AF108" s="43">
        <f t="shared" si="17"/>
        <v>3.9061799763068574</v>
      </c>
      <c r="AG108" s="23"/>
    </row>
    <row r="109" spans="1:33" s="45" customFormat="1" ht="39.75" customHeight="1">
      <c r="A109" s="54">
        <v>71</v>
      </c>
      <c r="B109" s="52" t="s">
        <v>117</v>
      </c>
      <c r="C109" s="39" t="s">
        <v>17</v>
      </c>
      <c r="D109" s="51">
        <v>5.0380000000000003</v>
      </c>
      <c r="E109" s="39">
        <v>0.66</v>
      </c>
      <c r="F109" s="40">
        <v>2012</v>
      </c>
      <c r="G109" s="40">
        <v>2014</v>
      </c>
      <c r="H109" s="39">
        <v>33.08</v>
      </c>
      <c r="I109" s="39">
        <v>26.655784363816551</v>
      </c>
      <c r="J109" s="39"/>
      <c r="K109" s="39"/>
      <c r="L109" s="39">
        <v>5.0380000000000003</v>
      </c>
      <c r="M109" s="39">
        <v>0.66</v>
      </c>
      <c r="N109" s="39"/>
      <c r="O109" s="39"/>
      <c r="P109" s="39"/>
      <c r="Q109" s="39"/>
      <c r="R109" s="39"/>
      <c r="S109" s="39"/>
      <c r="T109" s="39">
        <v>5.0380000000000003</v>
      </c>
      <c r="U109" s="39">
        <v>0.66</v>
      </c>
      <c r="V109" s="39">
        <v>26.655784363816551</v>
      </c>
      <c r="W109" s="39"/>
      <c r="X109" s="39"/>
      <c r="Y109" s="39"/>
      <c r="Z109" s="39"/>
      <c r="AA109" s="42">
        <v>26.655784363816551</v>
      </c>
      <c r="AB109" s="43">
        <f t="shared" si="15"/>
        <v>-6.4242156361834475</v>
      </c>
      <c r="AC109" s="44"/>
      <c r="AD109" s="23">
        <f t="shared" si="16"/>
        <v>0</v>
      </c>
      <c r="AE109" s="43">
        <f>'[6]ИП - чистый (21.06.12)'!AF84</f>
        <v>18.079999999999998</v>
      </c>
      <c r="AF109" s="43">
        <f t="shared" si="17"/>
        <v>8.5757843638165525</v>
      </c>
      <c r="AG109" s="23"/>
    </row>
    <row r="110" spans="1:33" s="45" customFormat="1" ht="30" customHeight="1">
      <c r="A110" s="54">
        <v>72</v>
      </c>
      <c r="B110" s="52" t="s">
        <v>118</v>
      </c>
      <c r="C110" s="39" t="s">
        <v>17</v>
      </c>
      <c r="D110" s="51">
        <v>7.734</v>
      </c>
      <c r="E110" s="39">
        <v>0</v>
      </c>
      <c r="F110" s="40">
        <v>2012</v>
      </c>
      <c r="G110" s="40">
        <v>2014</v>
      </c>
      <c r="H110" s="39">
        <v>30.53</v>
      </c>
      <c r="I110" s="39">
        <v>21.341194303721217</v>
      </c>
      <c r="J110" s="39"/>
      <c r="K110" s="39"/>
      <c r="L110" s="39">
        <v>7.734</v>
      </c>
      <c r="M110" s="39">
        <v>0</v>
      </c>
      <c r="N110" s="39"/>
      <c r="O110" s="39"/>
      <c r="P110" s="39"/>
      <c r="Q110" s="39"/>
      <c r="R110" s="39"/>
      <c r="S110" s="39"/>
      <c r="T110" s="39">
        <v>7.734</v>
      </c>
      <c r="U110" s="39">
        <v>0</v>
      </c>
      <c r="V110" s="39">
        <v>21.341194303721217</v>
      </c>
      <c r="W110" s="39"/>
      <c r="X110" s="39"/>
      <c r="Y110" s="39"/>
      <c r="Z110" s="39"/>
      <c r="AA110" s="42">
        <v>21.341194303721217</v>
      </c>
      <c r="AB110" s="43">
        <f t="shared" si="15"/>
        <v>-9.1888056962787843</v>
      </c>
      <c r="AC110" s="44"/>
      <c r="AD110" s="23">
        <f t="shared" si="16"/>
        <v>0</v>
      </c>
      <c r="AE110" s="43">
        <f>'[6]ИП - чистый (21.06.12)'!AF85</f>
        <v>20.53</v>
      </c>
      <c r="AF110" s="43">
        <f t="shared" si="17"/>
        <v>0.8111943037212157</v>
      </c>
      <c r="AG110" s="23"/>
    </row>
    <row r="111" spans="1:33" s="45" customFormat="1" ht="45" customHeight="1">
      <c r="A111" s="54">
        <v>73</v>
      </c>
      <c r="B111" s="52" t="s">
        <v>119</v>
      </c>
      <c r="C111" s="39" t="s">
        <v>17</v>
      </c>
      <c r="D111" s="51">
        <v>0</v>
      </c>
      <c r="E111" s="39">
        <v>3.02</v>
      </c>
      <c r="F111" s="40">
        <v>2012</v>
      </c>
      <c r="G111" s="40">
        <v>2014</v>
      </c>
      <c r="H111" s="39">
        <v>30.002958999999997</v>
      </c>
      <c r="I111" s="39">
        <v>25.36</v>
      </c>
      <c r="J111" s="39"/>
      <c r="K111" s="39"/>
      <c r="L111" s="39">
        <v>0</v>
      </c>
      <c r="M111" s="39">
        <v>3.02</v>
      </c>
      <c r="N111" s="39"/>
      <c r="O111" s="39"/>
      <c r="P111" s="39"/>
      <c r="Q111" s="39"/>
      <c r="R111" s="39"/>
      <c r="S111" s="39"/>
      <c r="T111" s="39">
        <v>0</v>
      </c>
      <c r="U111" s="39">
        <v>3.02</v>
      </c>
      <c r="V111" s="39">
        <v>25.36</v>
      </c>
      <c r="W111" s="39"/>
      <c r="X111" s="39"/>
      <c r="Y111" s="39"/>
      <c r="Z111" s="39"/>
      <c r="AA111" s="42">
        <v>25.36</v>
      </c>
      <c r="AB111" s="43">
        <f t="shared" si="15"/>
        <v>-4.6429589999999976</v>
      </c>
      <c r="AC111" s="44"/>
      <c r="AD111" s="23">
        <f t="shared" si="16"/>
        <v>0</v>
      </c>
      <c r="AE111" s="43">
        <f>'[6]ИП - чистый (21.06.12)'!AF86</f>
        <v>23.3</v>
      </c>
      <c r="AF111" s="43">
        <f t="shared" si="17"/>
        <v>2.0599999999999987</v>
      </c>
      <c r="AG111" s="23"/>
    </row>
    <row r="112" spans="1:33" s="45" customFormat="1" ht="38.25" customHeight="1">
      <c r="A112" s="54">
        <v>74</v>
      </c>
      <c r="B112" s="52" t="s">
        <v>120</v>
      </c>
      <c r="C112" s="39" t="s">
        <v>17</v>
      </c>
      <c r="D112" s="51">
        <v>35.15</v>
      </c>
      <c r="E112" s="39">
        <v>3.5960000000000001</v>
      </c>
      <c r="F112" s="40">
        <v>2012</v>
      </c>
      <c r="G112" s="40">
        <v>2015</v>
      </c>
      <c r="H112" s="39">
        <v>138.51120761999999</v>
      </c>
      <c r="I112" s="39">
        <v>133.26999999999998</v>
      </c>
      <c r="J112" s="39"/>
      <c r="K112" s="39"/>
      <c r="L112" s="39"/>
      <c r="M112" s="49"/>
      <c r="N112" s="39">
        <v>35.15</v>
      </c>
      <c r="O112" s="39">
        <v>3.5960000000000001</v>
      </c>
      <c r="P112" s="49"/>
      <c r="Q112" s="49"/>
      <c r="R112" s="49"/>
      <c r="S112" s="49"/>
      <c r="T112" s="39">
        <v>35.15</v>
      </c>
      <c r="U112" s="39">
        <v>3.5960000000000001</v>
      </c>
      <c r="V112" s="39">
        <v>0.5</v>
      </c>
      <c r="W112" s="39">
        <v>22.22</v>
      </c>
      <c r="X112" s="39">
        <v>110.55</v>
      </c>
      <c r="Y112" s="39"/>
      <c r="Z112" s="39"/>
      <c r="AA112" s="42">
        <v>133.26999999999998</v>
      </c>
      <c r="AB112" s="43">
        <f t="shared" si="15"/>
        <v>-5.2412076200000115</v>
      </c>
      <c r="AC112" s="44"/>
      <c r="AD112" s="23">
        <f t="shared" si="16"/>
        <v>0</v>
      </c>
      <c r="AE112" s="43">
        <f>'[6]ИП - чистый (21.06.12)'!AF87</f>
        <v>137.05000000000001</v>
      </c>
      <c r="AF112" s="43">
        <f t="shared" si="17"/>
        <v>-3.7800000000000296</v>
      </c>
      <c r="AG112" s="23"/>
    </row>
    <row r="113" spans="1:33" s="45" customFormat="1" ht="30" customHeight="1">
      <c r="A113" s="54">
        <v>75</v>
      </c>
      <c r="B113" s="52" t="s">
        <v>121</v>
      </c>
      <c r="C113" s="39" t="s">
        <v>17</v>
      </c>
      <c r="D113" s="51">
        <v>298.41000000000003</v>
      </c>
      <c r="E113" s="51">
        <v>46.82</v>
      </c>
      <c r="F113" s="53">
        <v>2015</v>
      </c>
      <c r="G113" s="53">
        <v>2017</v>
      </c>
      <c r="H113" s="39">
        <v>503.32745000000011</v>
      </c>
      <c r="I113" s="39">
        <v>503.32745000000011</v>
      </c>
      <c r="J113" s="49"/>
      <c r="K113" s="49"/>
      <c r="L113" s="49"/>
      <c r="M113" s="49"/>
      <c r="N113" s="49"/>
      <c r="O113" s="49"/>
      <c r="P113" s="39"/>
      <c r="Q113" s="39"/>
      <c r="R113" s="39">
        <v>298.41000000000003</v>
      </c>
      <c r="S113" s="39">
        <v>46.82</v>
      </c>
      <c r="T113" s="39">
        <v>298.41000000000003</v>
      </c>
      <c r="U113" s="39">
        <v>46.82</v>
      </c>
      <c r="V113" s="39"/>
      <c r="W113" s="39"/>
      <c r="X113" s="39">
        <v>130.74745000000019</v>
      </c>
      <c r="Y113" s="39">
        <v>186.29</v>
      </c>
      <c r="Z113" s="39">
        <v>186.29</v>
      </c>
      <c r="AA113" s="42">
        <v>503.32745000000011</v>
      </c>
      <c r="AB113" s="43">
        <f t="shared" si="15"/>
        <v>0</v>
      </c>
      <c r="AC113" s="59" t="s">
        <v>110</v>
      </c>
      <c r="AD113" s="23">
        <f t="shared" si="16"/>
        <v>0</v>
      </c>
      <c r="AE113" s="43">
        <f>'[6]ИП - чистый (21.06.12)'!AF88</f>
        <v>634.73</v>
      </c>
      <c r="AF113" s="43">
        <f t="shared" si="17"/>
        <v>-131.40254999999991</v>
      </c>
    </row>
    <row r="114" spans="1:33" s="45" customFormat="1" ht="45" customHeight="1">
      <c r="A114" s="54">
        <v>76</v>
      </c>
      <c r="B114" s="52" t="s">
        <v>122</v>
      </c>
      <c r="C114" s="39" t="s">
        <v>17</v>
      </c>
      <c r="D114" s="51">
        <v>39.700000000000003</v>
      </c>
      <c r="E114" s="51">
        <v>2.95</v>
      </c>
      <c r="F114" s="53">
        <v>2015</v>
      </c>
      <c r="G114" s="53">
        <v>2016</v>
      </c>
      <c r="H114" s="39">
        <v>71.39</v>
      </c>
      <c r="I114" s="39">
        <v>71.39</v>
      </c>
      <c r="J114" s="49"/>
      <c r="K114" s="49"/>
      <c r="L114" s="49"/>
      <c r="M114" s="49"/>
      <c r="N114" s="49"/>
      <c r="O114" s="49"/>
      <c r="P114" s="39">
        <v>39.700000000000003</v>
      </c>
      <c r="Q114" s="39">
        <v>2.95</v>
      </c>
      <c r="R114" s="39"/>
      <c r="S114" s="39"/>
      <c r="T114" s="39">
        <v>39.700000000000003</v>
      </c>
      <c r="U114" s="39">
        <v>2.95</v>
      </c>
      <c r="V114" s="39"/>
      <c r="W114" s="39"/>
      <c r="X114" s="39">
        <v>30</v>
      </c>
      <c r="Y114" s="39">
        <v>41.39</v>
      </c>
      <c r="Z114" s="39"/>
      <c r="AA114" s="42">
        <v>71.39</v>
      </c>
      <c r="AB114" s="43">
        <f t="shared" si="15"/>
        <v>0</v>
      </c>
      <c r="AC114" s="59" t="s">
        <v>110</v>
      </c>
      <c r="AD114" s="23">
        <f t="shared" si="16"/>
        <v>0</v>
      </c>
      <c r="AE114" s="43">
        <f>'[6]ИП - чистый (21.06.12)'!AF89</f>
        <v>71.39</v>
      </c>
      <c r="AF114" s="43">
        <f t="shared" si="17"/>
        <v>0</v>
      </c>
    </row>
    <row r="115" spans="1:33" s="45" customFormat="1" ht="45" customHeight="1">
      <c r="A115" s="54">
        <v>77</v>
      </c>
      <c r="B115" s="52" t="s">
        <v>123</v>
      </c>
      <c r="C115" s="39" t="s">
        <v>17</v>
      </c>
      <c r="D115" s="51">
        <v>40.78</v>
      </c>
      <c r="E115" s="51">
        <v>3.45</v>
      </c>
      <c r="F115" s="53">
        <v>2015</v>
      </c>
      <c r="G115" s="53">
        <v>2016</v>
      </c>
      <c r="H115" s="39">
        <v>74.13</v>
      </c>
      <c r="I115" s="39">
        <v>74.13</v>
      </c>
      <c r="J115" s="49"/>
      <c r="K115" s="49"/>
      <c r="L115" s="49"/>
      <c r="M115" s="49"/>
      <c r="N115" s="49"/>
      <c r="O115" s="49"/>
      <c r="P115" s="39">
        <v>40.78</v>
      </c>
      <c r="Q115" s="39">
        <v>3.45</v>
      </c>
      <c r="R115" s="39"/>
      <c r="S115" s="39"/>
      <c r="T115" s="39">
        <v>40.78</v>
      </c>
      <c r="U115" s="39">
        <v>3.45</v>
      </c>
      <c r="V115" s="39"/>
      <c r="W115" s="39"/>
      <c r="X115" s="39">
        <v>30</v>
      </c>
      <c r="Y115" s="39">
        <v>44.129999999999995</v>
      </c>
      <c r="Z115" s="39"/>
      <c r="AA115" s="42">
        <v>74.13</v>
      </c>
      <c r="AB115" s="43">
        <f t="shared" si="15"/>
        <v>0</v>
      </c>
      <c r="AC115" s="59" t="s">
        <v>110</v>
      </c>
      <c r="AD115" s="23">
        <f t="shared" si="16"/>
        <v>0</v>
      </c>
      <c r="AE115" s="43">
        <f>'[6]ИП - чистый (21.06.12)'!AF90</f>
        <v>74.13</v>
      </c>
      <c r="AF115" s="43">
        <f t="shared" si="17"/>
        <v>0</v>
      </c>
    </row>
    <row r="116" spans="1:33" s="45" customFormat="1" ht="39.75" customHeight="1">
      <c r="A116" s="54">
        <v>78</v>
      </c>
      <c r="B116" s="52" t="s">
        <v>124</v>
      </c>
      <c r="C116" s="39" t="s">
        <v>17</v>
      </c>
      <c r="D116" s="51">
        <v>21.6</v>
      </c>
      <c r="E116" s="51">
        <v>2</v>
      </c>
      <c r="F116" s="53">
        <v>2013</v>
      </c>
      <c r="G116" s="53">
        <v>2015</v>
      </c>
      <c r="H116" s="39">
        <v>76.83005</v>
      </c>
      <c r="I116" s="39">
        <v>76.83005</v>
      </c>
      <c r="J116" s="39"/>
      <c r="K116" s="39"/>
      <c r="L116" s="39"/>
      <c r="M116" s="39"/>
      <c r="N116" s="39">
        <v>21.6</v>
      </c>
      <c r="O116" s="39">
        <v>2</v>
      </c>
      <c r="P116" s="39"/>
      <c r="Q116" s="39"/>
      <c r="R116" s="39"/>
      <c r="S116" s="39"/>
      <c r="T116" s="39">
        <v>21.6</v>
      </c>
      <c r="U116" s="39">
        <v>2</v>
      </c>
      <c r="V116" s="39">
        <v>4.8970000000000002</v>
      </c>
      <c r="W116" s="39">
        <v>35.79</v>
      </c>
      <c r="X116" s="39">
        <v>36.143050000000002</v>
      </c>
      <c r="Y116" s="39"/>
      <c r="Z116" s="39"/>
      <c r="AA116" s="42">
        <v>76.83005</v>
      </c>
      <c r="AB116" s="43">
        <f t="shared" si="15"/>
        <v>0</v>
      </c>
      <c r="AC116" s="59" t="s">
        <v>110</v>
      </c>
      <c r="AD116" s="23">
        <f t="shared" si="16"/>
        <v>0</v>
      </c>
      <c r="AE116" s="43">
        <f>'[6]ИП - чистый (21.06.12)'!AF91</f>
        <v>21.83</v>
      </c>
      <c r="AF116" s="43">
        <f t="shared" si="17"/>
        <v>55.000050000000002</v>
      </c>
    </row>
    <row r="117" spans="1:33" s="45" customFormat="1" ht="45" customHeight="1">
      <c r="A117" s="54">
        <v>79</v>
      </c>
      <c r="B117" s="52" t="s">
        <v>125</v>
      </c>
      <c r="C117" s="39" t="s">
        <v>17</v>
      </c>
      <c r="D117" s="39">
        <v>24.479999999999997</v>
      </c>
      <c r="E117" s="39">
        <v>4.99</v>
      </c>
      <c r="F117" s="53">
        <v>2013</v>
      </c>
      <c r="G117" s="40">
        <v>2014</v>
      </c>
      <c r="H117" s="39">
        <v>72</v>
      </c>
      <c r="I117" s="39">
        <v>72</v>
      </c>
      <c r="J117" s="39">
        <v>5.49</v>
      </c>
      <c r="K117" s="39">
        <v>2.7</v>
      </c>
      <c r="L117" s="39">
        <v>18.989999999999998</v>
      </c>
      <c r="M117" s="39">
        <v>2.29</v>
      </c>
      <c r="N117" s="39"/>
      <c r="O117" s="39"/>
      <c r="P117" s="39"/>
      <c r="Q117" s="39"/>
      <c r="R117" s="39"/>
      <c r="S117" s="39"/>
      <c r="T117" s="39">
        <v>24.479999999999997</v>
      </c>
      <c r="U117" s="39">
        <v>4.99</v>
      </c>
      <c r="V117" s="39">
        <v>27</v>
      </c>
      <c r="W117" s="39">
        <v>45</v>
      </c>
      <c r="X117" s="39"/>
      <c r="Y117" s="39"/>
      <c r="Z117" s="39"/>
      <c r="AA117" s="42">
        <v>72</v>
      </c>
      <c r="AB117" s="43">
        <f t="shared" si="15"/>
        <v>0</v>
      </c>
      <c r="AC117" s="59" t="s">
        <v>110</v>
      </c>
      <c r="AD117" s="23">
        <f t="shared" si="16"/>
        <v>0</v>
      </c>
      <c r="AE117" s="43">
        <f>'[6]ИП - чистый (21.06.12)'!AF92</f>
        <v>84.8</v>
      </c>
      <c r="AF117" s="43">
        <f t="shared" si="17"/>
        <v>-12.799999999999997</v>
      </c>
    </row>
    <row r="118" spans="1:33" s="45" customFormat="1" ht="30" customHeight="1">
      <c r="A118" s="54">
        <v>80</v>
      </c>
      <c r="B118" s="52" t="s">
        <v>126</v>
      </c>
      <c r="C118" s="39" t="s">
        <v>17</v>
      </c>
      <c r="D118" s="39">
        <v>1.25</v>
      </c>
      <c r="E118" s="39">
        <v>0.16</v>
      </c>
      <c r="F118" s="53">
        <v>2012</v>
      </c>
      <c r="G118" s="40">
        <v>2014</v>
      </c>
      <c r="H118" s="39">
        <v>5.5201682015909466</v>
      </c>
      <c r="I118" s="39">
        <v>3.2</v>
      </c>
      <c r="J118" s="49"/>
      <c r="K118" s="49"/>
      <c r="L118" s="39">
        <v>1.25</v>
      </c>
      <c r="M118" s="39">
        <v>0.16</v>
      </c>
      <c r="N118" s="39"/>
      <c r="O118" s="39"/>
      <c r="P118" s="39"/>
      <c r="Q118" s="39"/>
      <c r="R118" s="39"/>
      <c r="S118" s="39"/>
      <c r="T118" s="39">
        <v>1.25</v>
      </c>
      <c r="U118" s="39">
        <v>0.16</v>
      </c>
      <c r="V118" s="39">
        <v>3.2</v>
      </c>
      <c r="W118" s="39"/>
      <c r="X118" s="39"/>
      <c r="Y118" s="39"/>
      <c r="Z118" s="39"/>
      <c r="AA118" s="42">
        <v>3.2</v>
      </c>
      <c r="AB118" s="43"/>
      <c r="AC118" s="59"/>
      <c r="AD118" s="23"/>
      <c r="AE118" s="43"/>
      <c r="AF118" s="43"/>
    </row>
    <row r="119" spans="1:33" s="45" customFormat="1" ht="45" customHeight="1">
      <c r="A119" s="54">
        <v>81</v>
      </c>
      <c r="B119" s="52" t="s">
        <v>127</v>
      </c>
      <c r="C119" s="39" t="s">
        <v>17</v>
      </c>
      <c r="D119" s="39">
        <v>1.88</v>
      </c>
      <c r="E119" s="39">
        <v>0</v>
      </c>
      <c r="F119" s="53">
        <v>2012</v>
      </c>
      <c r="G119" s="40">
        <v>2014</v>
      </c>
      <c r="H119" s="39">
        <v>5.81</v>
      </c>
      <c r="I119" s="39">
        <v>2.8917273112463975</v>
      </c>
      <c r="J119" s="49"/>
      <c r="K119" s="49"/>
      <c r="L119" s="39">
        <v>1.88</v>
      </c>
      <c r="M119" s="39">
        <v>0</v>
      </c>
      <c r="N119" s="39"/>
      <c r="O119" s="39"/>
      <c r="P119" s="39"/>
      <c r="Q119" s="39"/>
      <c r="R119" s="39"/>
      <c r="S119" s="39"/>
      <c r="T119" s="39">
        <v>1.88</v>
      </c>
      <c r="U119" s="39">
        <v>0</v>
      </c>
      <c r="V119" s="39">
        <v>2.8917273112463975</v>
      </c>
      <c r="W119" s="39"/>
      <c r="X119" s="39"/>
      <c r="Y119" s="39"/>
      <c r="Z119" s="39"/>
      <c r="AA119" s="42">
        <v>2.8917273112463975</v>
      </c>
      <c r="AB119" s="43"/>
      <c r="AC119" s="59"/>
      <c r="AD119" s="23"/>
      <c r="AE119" s="43"/>
      <c r="AF119" s="43"/>
    </row>
    <row r="120" spans="1:33" s="45" customFormat="1" ht="30" customHeight="1">
      <c r="A120" s="54">
        <v>82</v>
      </c>
      <c r="B120" s="52" t="s">
        <v>128</v>
      </c>
      <c r="C120" s="39" t="s">
        <v>17</v>
      </c>
      <c r="D120" s="39">
        <v>0.16600000000000001</v>
      </c>
      <c r="E120" s="39">
        <v>1.26</v>
      </c>
      <c r="F120" s="53">
        <v>2012</v>
      </c>
      <c r="G120" s="40">
        <v>2013</v>
      </c>
      <c r="H120" s="39">
        <v>11.116466675</v>
      </c>
      <c r="I120" s="39">
        <v>2.5139290000000258E-2</v>
      </c>
      <c r="J120" s="39">
        <v>0.16600000000000001</v>
      </c>
      <c r="K120" s="39">
        <v>1.26</v>
      </c>
      <c r="L120" s="39"/>
      <c r="M120" s="39"/>
      <c r="N120" s="39"/>
      <c r="O120" s="39"/>
      <c r="P120" s="39"/>
      <c r="Q120" s="39"/>
      <c r="R120" s="39"/>
      <c r="S120" s="39"/>
      <c r="T120" s="39">
        <v>0.16600000000000001</v>
      </c>
      <c r="U120" s="39">
        <v>1.26</v>
      </c>
      <c r="V120" s="39">
        <v>2.5139290000000002E-2</v>
      </c>
      <c r="W120" s="39"/>
      <c r="X120" s="39"/>
      <c r="Y120" s="39"/>
      <c r="Z120" s="39"/>
      <c r="AA120" s="42">
        <v>2.5139290000000002E-2</v>
      </c>
      <c r="AB120" s="43"/>
      <c r="AC120" s="59"/>
      <c r="AD120" s="23"/>
      <c r="AE120" s="43"/>
      <c r="AF120" s="43"/>
    </row>
    <row r="121" spans="1:33" s="45" customFormat="1" ht="12.75">
      <c r="A121" s="54"/>
      <c r="B121" s="65" t="s">
        <v>129</v>
      </c>
      <c r="C121" s="39"/>
      <c r="D121" s="49">
        <v>489.37000000000006</v>
      </c>
      <c r="E121" s="49">
        <v>69.866</v>
      </c>
      <c r="F121" s="39"/>
      <c r="G121" s="39"/>
      <c r="H121" s="49">
        <v>1091.8783014965911</v>
      </c>
      <c r="I121" s="49">
        <v>1039.7978725076739</v>
      </c>
      <c r="J121" s="49">
        <v>5.6560000000000006</v>
      </c>
      <c r="K121" s="49">
        <v>3.96</v>
      </c>
      <c r="L121" s="49">
        <v>48.074000000000005</v>
      </c>
      <c r="M121" s="49">
        <v>7.0900000000000007</v>
      </c>
      <c r="N121" s="49">
        <v>56.75</v>
      </c>
      <c r="O121" s="49">
        <v>5.5960000000000001</v>
      </c>
      <c r="P121" s="49">
        <v>80.48</v>
      </c>
      <c r="Q121" s="49">
        <v>6.4</v>
      </c>
      <c r="R121" s="49">
        <v>298.41000000000003</v>
      </c>
      <c r="S121" s="49">
        <v>46.82</v>
      </c>
      <c r="T121" s="49">
        <v>489.37000000000006</v>
      </c>
      <c r="U121" s="49">
        <v>69.866</v>
      </c>
      <c r="V121" s="49">
        <v>141.24737250767393</v>
      </c>
      <c r="W121" s="49">
        <v>103.00999999999999</v>
      </c>
      <c r="X121" s="49">
        <v>337.44050000000021</v>
      </c>
      <c r="Y121" s="49">
        <v>271.81</v>
      </c>
      <c r="Z121" s="49">
        <v>186.29</v>
      </c>
      <c r="AA121" s="55">
        <v>1039.7978725076739</v>
      </c>
      <c r="AB121" s="22">
        <f>AA121-H121</f>
        <v>-52.08042898891722</v>
      </c>
      <c r="AC121" s="43"/>
      <c r="AD121" s="16">
        <f>AA121-I121</f>
        <v>0</v>
      </c>
      <c r="AE121" s="22">
        <f>'[6]ИП - чистый (21.06.12)'!AF93</f>
        <v>1099.47</v>
      </c>
      <c r="AF121" s="22">
        <f t="shared" si="17"/>
        <v>-59.672127492326126</v>
      </c>
      <c r="AG121" s="23"/>
    </row>
    <row r="122" spans="1:33" s="36" customFormat="1" ht="20.100000000000001" customHeight="1">
      <c r="A122" s="30"/>
      <c r="B122" s="31" t="s">
        <v>130</v>
      </c>
      <c r="C122" s="3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4"/>
      <c r="AB122" s="35"/>
      <c r="AC122" s="35"/>
      <c r="AD122" s="35"/>
      <c r="AE122" s="22"/>
      <c r="AF122" s="22"/>
      <c r="AG122" s="35"/>
    </row>
    <row r="123" spans="1:33" s="45" customFormat="1" ht="30" customHeight="1">
      <c r="A123" s="54">
        <v>83</v>
      </c>
      <c r="B123" s="52" t="s">
        <v>131</v>
      </c>
      <c r="C123" s="39" t="s">
        <v>17</v>
      </c>
      <c r="D123" s="39">
        <v>5</v>
      </c>
      <c r="E123" s="39">
        <v>5.5</v>
      </c>
      <c r="F123" s="53">
        <v>2014</v>
      </c>
      <c r="G123" s="40">
        <v>2015</v>
      </c>
      <c r="H123" s="39">
        <v>110.14</v>
      </c>
      <c r="I123" s="39">
        <v>110.14</v>
      </c>
      <c r="J123" s="49"/>
      <c r="K123" s="49"/>
      <c r="L123" s="49"/>
      <c r="M123" s="49"/>
      <c r="N123" s="39">
        <v>5</v>
      </c>
      <c r="O123" s="39">
        <v>5.5</v>
      </c>
      <c r="P123" s="49"/>
      <c r="Q123" s="49"/>
      <c r="R123" s="49"/>
      <c r="S123" s="49"/>
      <c r="T123" s="39">
        <v>5</v>
      </c>
      <c r="U123" s="39">
        <v>5.5</v>
      </c>
      <c r="V123" s="49"/>
      <c r="W123" s="39">
        <v>14.99</v>
      </c>
      <c r="X123" s="39">
        <v>95.15</v>
      </c>
      <c r="Y123" s="49"/>
      <c r="Z123" s="49"/>
      <c r="AA123" s="42">
        <v>110.14</v>
      </c>
      <c r="AB123" s="43"/>
      <c r="AC123" s="43"/>
      <c r="AD123" s="23"/>
      <c r="AE123" s="43"/>
      <c r="AF123" s="43"/>
      <c r="AG123" s="23"/>
    </row>
    <row r="124" spans="1:33" s="45" customFormat="1" ht="12.75">
      <c r="A124" s="54"/>
      <c r="B124" s="65" t="s">
        <v>132</v>
      </c>
      <c r="C124" s="39"/>
      <c r="D124" s="49">
        <v>5</v>
      </c>
      <c r="E124" s="49">
        <v>5.5</v>
      </c>
      <c r="F124" s="39"/>
      <c r="G124" s="39"/>
      <c r="H124" s="49">
        <v>110.14</v>
      </c>
      <c r="I124" s="49">
        <v>110.14</v>
      </c>
      <c r="J124" s="49">
        <v>0</v>
      </c>
      <c r="K124" s="49">
        <v>0</v>
      </c>
      <c r="L124" s="49">
        <v>0</v>
      </c>
      <c r="M124" s="49">
        <v>0</v>
      </c>
      <c r="N124" s="49">
        <v>5</v>
      </c>
      <c r="O124" s="49">
        <v>5.5</v>
      </c>
      <c r="P124" s="49">
        <v>0</v>
      </c>
      <c r="Q124" s="49">
        <v>0</v>
      </c>
      <c r="R124" s="49">
        <v>0</v>
      </c>
      <c r="S124" s="49">
        <v>0</v>
      </c>
      <c r="T124" s="49">
        <v>5</v>
      </c>
      <c r="U124" s="49">
        <v>5.5</v>
      </c>
      <c r="V124" s="49">
        <v>0</v>
      </c>
      <c r="W124" s="49">
        <v>14.99</v>
      </c>
      <c r="X124" s="49">
        <v>95.15</v>
      </c>
      <c r="Y124" s="49">
        <v>0</v>
      </c>
      <c r="Z124" s="49">
        <v>0</v>
      </c>
      <c r="AA124" s="55">
        <v>110.14</v>
      </c>
      <c r="AB124" s="22"/>
      <c r="AC124" s="43"/>
      <c r="AD124" s="16"/>
      <c r="AE124" s="22"/>
      <c r="AF124" s="22"/>
      <c r="AG124" s="23"/>
    </row>
    <row r="125" spans="1:33" s="36" customFormat="1" ht="20.100000000000001" customHeight="1">
      <c r="A125" s="30"/>
      <c r="B125" s="31" t="s">
        <v>130</v>
      </c>
      <c r="C125" s="3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4"/>
      <c r="AB125" s="35"/>
      <c r="AC125" s="35"/>
      <c r="AD125" s="35"/>
      <c r="AE125" s="22"/>
      <c r="AF125" s="22"/>
      <c r="AG125" s="35"/>
    </row>
    <row r="126" spans="1:33" s="45" customFormat="1" ht="30" customHeight="1">
      <c r="A126" s="54">
        <v>84</v>
      </c>
      <c r="B126" s="52" t="s">
        <v>133</v>
      </c>
      <c r="C126" s="39" t="s">
        <v>17</v>
      </c>
      <c r="D126" s="39">
        <v>0.05</v>
      </c>
      <c r="E126" s="39">
        <v>0.1</v>
      </c>
      <c r="F126" s="53">
        <v>2013</v>
      </c>
      <c r="G126" s="40">
        <v>2014</v>
      </c>
      <c r="H126" s="39">
        <v>3</v>
      </c>
      <c r="I126" s="39">
        <v>3</v>
      </c>
      <c r="J126" s="49"/>
      <c r="K126" s="49"/>
      <c r="L126" s="39">
        <v>0.05</v>
      </c>
      <c r="M126" s="39">
        <v>0.1</v>
      </c>
      <c r="N126" s="39"/>
      <c r="O126" s="39"/>
      <c r="P126" s="49"/>
      <c r="Q126" s="49"/>
      <c r="R126" s="49"/>
      <c r="S126" s="49"/>
      <c r="T126" s="39">
        <v>0.05</v>
      </c>
      <c r="U126" s="39">
        <v>0.1</v>
      </c>
      <c r="V126" s="39">
        <v>2.4</v>
      </c>
      <c r="W126" s="39">
        <v>0.60000000000000009</v>
      </c>
      <c r="X126" s="39"/>
      <c r="Y126" s="49"/>
      <c r="Z126" s="49"/>
      <c r="AA126" s="42">
        <v>3</v>
      </c>
      <c r="AB126" s="43"/>
      <c r="AC126" s="43"/>
      <c r="AD126" s="23"/>
      <c r="AE126" s="43"/>
      <c r="AF126" s="43"/>
      <c r="AG126" s="23"/>
    </row>
    <row r="127" spans="1:33" s="45" customFormat="1" ht="12.75">
      <c r="A127" s="54"/>
      <c r="B127" s="65" t="s">
        <v>132</v>
      </c>
      <c r="C127" s="39"/>
      <c r="D127" s="49">
        <v>0.05</v>
      </c>
      <c r="E127" s="49">
        <v>0.1</v>
      </c>
      <c r="F127" s="39"/>
      <c r="G127" s="39"/>
      <c r="H127" s="49">
        <v>3</v>
      </c>
      <c r="I127" s="49">
        <v>3</v>
      </c>
      <c r="J127" s="49">
        <v>0</v>
      </c>
      <c r="K127" s="49">
        <v>0</v>
      </c>
      <c r="L127" s="49">
        <v>0.05</v>
      </c>
      <c r="M127" s="49">
        <v>0.1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0.05</v>
      </c>
      <c r="U127" s="49">
        <v>0.1</v>
      </c>
      <c r="V127" s="49">
        <v>2.4</v>
      </c>
      <c r="W127" s="49">
        <v>0.60000000000000009</v>
      </c>
      <c r="X127" s="49">
        <v>0</v>
      </c>
      <c r="Y127" s="49">
        <v>0</v>
      </c>
      <c r="Z127" s="49">
        <v>0</v>
      </c>
      <c r="AA127" s="55">
        <v>3</v>
      </c>
      <c r="AB127" s="22"/>
      <c r="AC127" s="43"/>
      <c r="AD127" s="16"/>
      <c r="AE127" s="22"/>
      <c r="AF127" s="22"/>
      <c r="AG127" s="23"/>
    </row>
    <row r="128" spans="1:33" s="36" customFormat="1" ht="20.100000000000001" customHeight="1">
      <c r="A128" s="30"/>
      <c r="B128" s="31" t="s">
        <v>134</v>
      </c>
      <c r="C128" s="32"/>
      <c r="D128" s="33">
        <v>0</v>
      </c>
      <c r="E128" s="33">
        <v>0</v>
      </c>
      <c r="F128" s="33"/>
      <c r="G128" s="33"/>
      <c r="H128" s="33">
        <v>280.11523349999999</v>
      </c>
      <c r="I128" s="33">
        <v>240.36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136.10999999999999</v>
      </c>
      <c r="W128" s="33">
        <v>90.61</v>
      </c>
      <c r="X128" s="33">
        <v>13.64</v>
      </c>
      <c r="Y128" s="33">
        <v>0</v>
      </c>
      <c r="Z128" s="33">
        <v>0</v>
      </c>
      <c r="AA128" s="34">
        <v>240.36</v>
      </c>
      <c r="AB128" s="35">
        <f>AA128-H128</f>
        <v>-39.755233499999974</v>
      </c>
      <c r="AC128" s="35"/>
      <c r="AD128" s="35">
        <f>AA128-I128</f>
        <v>0</v>
      </c>
      <c r="AE128" s="22">
        <f>'[6]ИП - чистый (21.06.12)'!AF94</f>
        <v>537.37</v>
      </c>
      <c r="AF128" s="22">
        <f t="shared" si="17"/>
        <v>-297.01</v>
      </c>
      <c r="AG128" s="35"/>
    </row>
    <row r="129" spans="1:33" s="45" customFormat="1" ht="45" customHeight="1">
      <c r="A129" s="54">
        <v>85</v>
      </c>
      <c r="B129" s="57" t="s">
        <v>135</v>
      </c>
      <c r="C129" s="39" t="s">
        <v>17</v>
      </c>
      <c r="D129" s="39">
        <v>0</v>
      </c>
      <c r="E129" s="39">
        <v>0</v>
      </c>
      <c r="F129" s="40">
        <v>2012</v>
      </c>
      <c r="G129" s="40">
        <v>2014</v>
      </c>
      <c r="H129" s="39">
        <v>126.4952335</v>
      </c>
      <c r="I129" s="39">
        <v>86.74</v>
      </c>
      <c r="J129" s="39"/>
      <c r="K129" s="39"/>
      <c r="L129" s="39">
        <v>0</v>
      </c>
      <c r="M129" s="39">
        <v>0</v>
      </c>
      <c r="N129" s="49"/>
      <c r="O129" s="49"/>
      <c r="P129" s="49"/>
      <c r="Q129" s="49"/>
      <c r="R129" s="49"/>
      <c r="S129" s="49"/>
      <c r="T129" s="39">
        <v>0</v>
      </c>
      <c r="U129" s="39">
        <v>0</v>
      </c>
      <c r="V129" s="39">
        <v>80.259999999999991</v>
      </c>
      <c r="W129" s="39">
        <v>6.48</v>
      </c>
      <c r="X129" s="49"/>
      <c r="Y129" s="49"/>
      <c r="Z129" s="49"/>
      <c r="AA129" s="42">
        <v>86.74</v>
      </c>
      <c r="AB129" s="43">
        <f>AA129-H129</f>
        <v>-39.755233500000003</v>
      </c>
      <c r="AC129" s="44"/>
      <c r="AD129" s="23">
        <f>AA129-I129</f>
        <v>0</v>
      </c>
      <c r="AE129" s="43">
        <f>'[6]ИП - чистый (21.06.12)'!AF95</f>
        <v>40</v>
      </c>
      <c r="AF129" s="43">
        <f t="shared" si="17"/>
        <v>46.739999999999995</v>
      </c>
      <c r="AG129" s="23"/>
    </row>
    <row r="130" spans="1:33" s="45" customFormat="1" ht="45" customHeight="1">
      <c r="A130" s="54">
        <v>86</v>
      </c>
      <c r="B130" s="57" t="s">
        <v>136</v>
      </c>
      <c r="C130" s="39" t="s">
        <v>17</v>
      </c>
      <c r="D130" s="39">
        <v>0</v>
      </c>
      <c r="E130" s="39">
        <v>0</v>
      </c>
      <c r="F130" s="40">
        <v>2013</v>
      </c>
      <c r="G130" s="40">
        <v>2014</v>
      </c>
      <c r="H130" s="39">
        <v>40</v>
      </c>
      <c r="I130" s="39">
        <v>40</v>
      </c>
      <c r="J130" s="49"/>
      <c r="K130" s="49"/>
      <c r="L130" s="39">
        <v>0</v>
      </c>
      <c r="M130" s="39">
        <v>0</v>
      </c>
      <c r="N130" s="49"/>
      <c r="O130" s="49"/>
      <c r="P130" s="49"/>
      <c r="Q130" s="49"/>
      <c r="R130" s="49"/>
      <c r="S130" s="49"/>
      <c r="T130" s="39">
        <v>0</v>
      </c>
      <c r="U130" s="39">
        <v>0</v>
      </c>
      <c r="V130" s="39">
        <v>18.5</v>
      </c>
      <c r="W130" s="39">
        <v>21.5</v>
      </c>
      <c r="X130" s="39"/>
      <c r="Y130" s="39"/>
      <c r="Z130" s="39"/>
      <c r="AA130" s="42">
        <v>40</v>
      </c>
      <c r="AB130" s="43">
        <f>AA130-H130</f>
        <v>0</v>
      </c>
      <c r="AC130" s="44"/>
      <c r="AD130" s="23">
        <f>AA130-I130</f>
        <v>0</v>
      </c>
      <c r="AE130" s="43">
        <f>'[6]ИП - чистый (21.06.12)'!AF96</f>
        <v>40</v>
      </c>
      <c r="AF130" s="43">
        <f t="shared" si="17"/>
        <v>0</v>
      </c>
      <c r="AG130" s="23"/>
    </row>
    <row r="131" spans="1:33" s="45" customFormat="1" ht="45" customHeight="1">
      <c r="A131" s="54">
        <v>87</v>
      </c>
      <c r="B131" s="57" t="s">
        <v>137</v>
      </c>
      <c r="C131" s="39" t="s">
        <v>17</v>
      </c>
      <c r="D131" s="39">
        <v>0</v>
      </c>
      <c r="E131" s="39">
        <v>0</v>
      </c>
      <c r="F131" s="40">
        <v>2013</v>
      </c>
      <c r="G131" s="40">
        <v>2014</v>
      </c>
      <c r="H131" s="39">
        <v>22.1</v>
      </c>
      <c r="I131" s="39">
        <v>22.1</v>
      </c>
      <c r="J131" s="49"/>
      <c r="K131" s="49"/>
      <c r="L131" s="39">
        <v>0</v>
      </c>
      <c r="M131" s="39">
        <v>0</v>
      </c>
      <c r="N131" s="49"/>
      <c r="O131" s="49"/>
      <c r="P131" s="49"/>
      <c r="Q131" s="49"/>
      <c r="R131" s="49"/>
      <c r="S131" s="49"/>
      <c r="T131" s="39"/>
      <c r="U131" s="39"/>
      <c r="V131" s="39">
        <v>18.600000000000001</v>
      </c>
      <c r="W131" s="39">
        <v>3.5</v>
      </c>
      <c r="X131" s="39"/>
      <c r="Y131" s="39"/>
      <c r="Z131" s="39"/>
      <c r="AA131" s="42">
        <v>22.1</v>
      </c>
      <c r="AB131" s="43"/>
      <c r="AC131" s="44"/>
      <c r="AD131" s="23"/>
      <c r="AE131" s="43"/>
      <c r="AF131" s="43"/>
      <c r="AG131" s="23"/>
    </row>
    <row r="132" spans="1:33" s="45" customFormat="1" ht="45" customHeight="1">
      <c r="A132" s="54">
        <v>88</v>
      </c>
      <c r="B132" s="57" t="s">
        <v>138</v>
      </c>
      <c r="C132" s="39" t="s">
        <v>17</v>
      </c>
      <c r="D132" s="39">
        <v>0</v>
      </c>
      <c r="E132" s="39">
        <v>0</v>
      </c>
      <c r="F132" s="40">
        <v>2014</v>
      </c>
      <c r="G132" s="40">
        <v>2014</v>
      </c>
      <c r="H132" s="39">
        <v>23.15</v>
      </c>
      <c r="I132" s="39">
        <v>23.15</v>
      </c>
      <c r="J132" s="49"/>
      <c r="K132" s="49"/>
      <c r="L132" s="39">
        <v>0</v>
      </c>
      <c r="M132" s="39">
        <v>0</v>
      </c>
      <c r="N132" s="49"/>
      <c r="O132" s="49"/>
      <c r="P132" s="49"/>
      <c r="Q132" s="49"/>
      <c r="R132" s="49"/>
      <c r="S132" s="49"/>
      <c r="T132" s="39"/>
      <c r="U132" s="39"/>
      <c r="V132" s="39"/>
      <c r="W132" s="39">
        <v>23.15</v>
      </c>
      <c r="X132" s="39"/>
      <c r="Y132" s="39"/>
      <c r="Z132" s="39"/>
      <c r="AA132" s="42">
        <v>23.15</v>
      </c>
      <c r="AB132" s="43"/>
      <c r="AC132" s="44"/>
      <c r="AD132" s="23"/>
      <c r="AE132" s="43"/>
      <c r="AF132" s="43"/>
      <c r="AG132" s="23"/>
    </row>
    <row r="133" spans="1:33" s="45" customFormat="1" ht="45" customHeight="1">
      <c r="A133" s="54">
        <v>89</v>
      </c>
      <c r="B133" s="57" t="s">
        <v>139</v>
      </c>
      <c r="C133" s="39" t="s">
        <v>17</v>
      </c>
      <c r="D133" s="39">
        <v>0</v>
      </c>
      <c r="E133" s="39">
        <v>0</v>
      </c>
      <c r="F133" s="40">
        <v>2014</v>
      </c>
      <c r="G133" s="40">
        <v>2014</v>
      </c>
      <c r="H133" s="39">
        <v>10.98</v>
      </c>
      <c r="I133" s="39">
        <v>10.98</v>
      </c>
      <c r="J133" s="49"/>
      <c r="K133" s="49"/>
      <c r="L133" s="39">
        <v>0</v>
      </c>
      <c r="M133" s="39">
        <v>0</v>
      </c>
      <c r="N133" s="49"/>
      <c r="O133" s="49"/>
      <c r="P133" s="49"/>
      <c r="Q133" s="49"/>
      <c r="R133" s="49"/>
      <c r="S133" s="49"/>
      <c r="T133" s="39"/>
      <c r="U133" s="39"/>
      <c r="V133" s="39"/>
      <c r="W133" s="39">
        <v>10.98</v>
      </c>
      <c r="X133" s="39"/>
      <c r="Y133" s="39"/>
      <c r="Z133" s="39"/>
      <c r="AA133" s="42">
        <v>10.98</v>
      </c>
      <c r="AB133" s="43"/>
      <c r="AC133" s="44"/>
      <c r="AD133" s="23"/>
      <c r="AE133" s="43"/>
      <c r="AF133" s="43"/>
      <c r="AG133" s="23"/>
    </row>
    <row r="134" spans="1:33" s="45" customFormat="1" ht="45" customHeight="1">
      <c r="A134" s="54">
        <v>90</v>
      </c>
      <c r="B134" s="57" t="s">
        <v>140</v>
      </c>
      <c r="C134" s="39" t="s">
        <v>17</v>
      </c>
      <c r="D134" s="39">
        <v>0</v>
      </c>
      <c r="E134" s="39">
        <v>0</v>
      </c>
      <c r="F134" s="40">
        <v>2015</v>
      </c>
      <c r="G134" s="40">
        <v>2015</v>
      </c>
      <c r="H134" s="39">
        <v>13.64</v>
      </c>
      <c r="I134" s="39">
        <v>13.64</v>
      </c>
      <c r="J134" s="49"/>
      <c r="K134" s="49"/>
      <c r="L134" s="39"/>
      <c r="M134" s="39"/>
      <c r="N134" s="39">
        <v>0</v>
      </c>
      <c r="O134" s="39">
        <v>0</v>
      </c>
      <c r="P134" s="49"/>
      <c r="Q134" s="49"/>
      <c r="R134" s="49"/>
      <c r="S134" s="49"/>
      <c r="T134" s="39">
        <v>0</v>
      </c>
      <c r="U134" s="39">
        <v>0</v>
      </c>
      <c r="V134" s="39"/>
      <c r="W134" s="39"/>
      <c r="X134" s="39">
        <v>13.64</v>
      </c>
      <c r="Y134" s="39"/>
      <c r="Z134" s="39"/>
      <c r="AA134" s="42">
        <v>13.64</v>
      </c>
      <c r="AB134" s="43"/>
      <c r="AC134" s="44"/>
      <c r="AD134" s="23"/>
      <c r="AE134" s="43"/>
      <c r="AF134" s="43"/>
      <c r="AG134" s="23"/>
    </row>
    <row r="135" spans="1:33" s="45" customFormat="1" ht="45" customHeight="1">
      <c r="A135" s="54">
        <v>91</v>
      </c>
      <c r="B135" s="57" t="s">
        <v>141</v>
      </c>
      <c r="C135" s="39" t="s">
        <v>17</v>
      </c>
      <c r="D135" s="39">
        <v>0</v>
      </c>
      <c r="E135" s="39">
        <v>0</v>
      </c>
      <c r="F135" s="40">
        <v>2013</v>
      </c>
      <c r="G135" s="40">
        <v>2014</v>
      </c>
      <c r="H135" s="39">
        <v>18.75</v>
      </c>
      <c r="I135" s="39">
        <v>18.75</v>
      </c>
      <c r="J135" s="49"/>
      <c r="K135" s="49"/>
      <c r="L135" s="39">
        <v>0</v>
      </c>
      <c r="M135" s="39">
        <v>0</v>
      </c>
      <c r="N135" s="49"/>
      <c r="O135" s="49"/>
      <c r="P135" s="49"/>
      <c r="Q135" s="49"/>
      <c r="R135" s="49"/>
      <c r="S135" s="49"/>
      <c r="T135" s="39"/>
      <c r="U135" s="39"/>
      <c r="V135" s="39">
        <v>18.75</v>
      </c>
      <c r="W135" s="39"/>
      <c r="X135" s="39"/>
      <c r="Y135" s="39"/>
      <c r="Z135" s="39"/>
      <c r="AA135" s="42">
        <v>18.75</v>
      </c>
      <c r="AB135" s="43"/>
      <c r="AC135" s="44"/>
      <c r="AD135" s="23"/>
      <c r="AE135" s="43"/>
      <c r="AF135" s="43"/>
      <c r="AG135" s="23"/>
    </row>
    <row r="136" spans="1:33" s="45" customFormat="1" ht="45" customHeight="1">
      <c r="A136" s="54">
        <v>92</v>
      </c>
      <c r="B136" s="57" t="s">
        <v>142</v>
      </c>
      <c r="C136" s="39" t="s">
        <v>17</v>
      </c>
      <c r="D136" s="39">
        <v>0</v>
      </c>
      <c r="E136" s="39">
        <v>0</v>
      </c>
      <c r="F136" s="40">
        <v>2014</v>
      </c>
      <c r="G136" s="40">
        <v>2014</v>
      </c>
      <c r="H136" s="39">
        <v>5</v>
      </c>
      <c r="I136" s="39">
        <v>5</v>
      </c>
      <c r="J136" s="49"/>
      <c r="K136" s="49"/>
      <c r="L136" s="39">
        <v>0</v>
      </c>
      <c r="M136" s="39">
        <v>0</v>
      </c>
      <c r="N136" s="49"/>
      <c r="O136" s="49"/>
      <c r="P136" s="49"/>
      <c r="Q136" s="49"/>
      <c r="R136" s="49"/>
      <c r="S136" s="49"/>
      <c r="T136" s="39"/>
      <c r="U136" s="39"/>
      <c r="V136" s="39"/>
      <c r="W136" s="39">
        <v>5</v>
      </c>
      <c r="X136" s="39"/>
      <c r="Y136" s="39"/>
      <c r="Z136" s="39"/>
      <c r="AA136" s="42">
        <v>5</v>
      </c>
      <c r="AB136" s="43"/>
      <c r="AC136" s="44"/>
      <c r="AD136" s="23"/>
      <c r="AE136" s="43"/>
      <c r="AF136" s="43"/>
      <c r="AG136" s="23"/>
    </row>
    <row r="137" spans="1:33" s="45" customFormat="1" ht="45" customHeight="1">
      <c r="A137" s="54">
        <v>93</v>
      </c>
      <c r="B137" s="57" t="s">
        <v>143</v>
      </c>
      <c r="C137" s="39" t="s">
        <v>17</v>
      </c>
      <c r="D137" s="39">
        <v>0</v>
      </c>
      <c r="E137" s="39">
        <v>0</v>
      </c>
      <c r="F137" s="40">
        <v>2014</v>
      </c>
      <c r="G137" s="40">
        <v>2014</v>
      </c>
      <c r="H137" s="39">
        <v>5</v>
      </c>
      <c r="I137" s="39">
        <v>5</v>
      </c>
      <c r="J137" s="49"/>
      <c r="K137" s="49"/>
      <c r="L137" s="39">
        <v>0</v>
      </c>
      <c r="M137" s="39">
        <v>0</v>
      </c>
      <c r="N137" s="49"/>
      <c r="O137" s="49"/>
      <c r="P137" s="49"/>
      <c r="Q137" s="49"/>
      <c r="R137" s="49"/>
      <c r="S137" s="49"/>
      <c r="T137" s="39"/>
      <c r="U137" s="39"/>
      <c r="V137" s="39"/>
      <c r="W137" s="39">
        <v>5</v>
      </c>
      <c r="X137" s="39"/>
      <c r="Y137" s="39"/>
      <c r="Z137" s="39"/>
      <c r="AA137" s="42">
        <v>5</v>
      </c>
      <c r="AB137" s="43"/>
      <c r="AC137" s="44"/>
      <c r="AD137" s="23"/>
      <c r="AE137" s="43"/>
      <c r="AF137" s="43"/>
      <c r="AG137" s="23"/>
    </row>
    <row r="138" spans="1:33" s="45" customFormat="1" ht="45" customHeight="1">
      <c r="A138" s="54">
        <v>94</v>
      </c>
      <c r="B138" s="57" t="s">
        <v>144</v>
      </c>
      <c r="C138" s="39" t="s">
        <v>17</v>
      </c>
      <c r="D138" s="39">
        <v>0</v>
      </c>
      <c r="E138" s="39">
        <v>0</v>
      </c>
      <c r="F138" s="40">
        <v>2014</v>
      </c>
      <c r="G138" s="40">
        <v>2014</v>
      </c>
      <c r="H138" s="39">
        <v>5</v>
      </c>
      <c r="I138" s="39">
        <v>5</v>
      </c>
      <c r="J138" s="49"/>
      <c r="K138" s="49"/>
      <c r="L138" s="39">
        <v>0</v>
      </c>
      <c r="M138" s="39">
        <v>0</v>
      </c>
      <c r="N138" s="49"/>
      <c r="O138" s="49"/>
      <c r="P138" s="49"/>
      <c r="Q138" s="49"/>
      <c r="R138" s="49"/>
      <c r="S138" s="49"/>
      <c r="T138" s="39"/>
      <c r="U138" s="39"/>
      <c r="V138" s="39"/>
      <c r="W138" s="39">
        <v>5</v>
      </c>
      <c r="X138" s="39"/>
      <c r="Y138" s="39"/>
      <c r="Z138" s="39"/>
      <c r="AA138" s="42">
        <v>5</v>
      </c>
      <c r="AB138" s="43"/>
      <c r="AC138" s="44"/>
      <c r="AD138" s="23"/>
      <c r="AE138" s="43"/>
      <c r="AF138" s="43"/>
      <c r="AG138" s="23"/>
    </row>
    <row r="139" spans="1:33" s="45" customFormat="1" ht="45" customHeight="1">
      <c r="A139" s="54">
        <v>95</v>
      </c>
      <c r="B139" s="57" t="s">
        <v>145</v>
      </c>
      <c r="C139" s="39" t="s">
        <v>17</v>
      </c>
      <c r="D139" s="39">
        <v>0</v>
      </c>
      <c r="E139" s="39">
        <v>0</v>
      </c>
      <c r="F139" s="40">
        <v>2014</v>
      </c>
      <c r="G139" s="40">
        <v>2014</v>
      </c>
      <c r="H139" s="39">
        <v>5</v>
      </c>
      <c r="I139" s="39">
        <v>5</v>
      </c>
      <c r="J139" s="49"/>
      <c r="K139" s="49"/>
      <c r="L139" s="39">
        <v>0</v>
      </c>
      <c r="M139" s="39">
        <v>0</v>
      </c>
      <c r="N139" s="49"/>
      <c r="O139" s="49"/>
      <c r="P139" s="49"/>
      <c r="Q139" s="49"/>
      <c r="R139" s="49"/>
      <c r="S139" s="49"/>
      <c r="T139" s="39"/>
      <c r="U139" s="39"/>
      <c r="V139" s="39"/>
      <c r="W139" s="39">
        <v>5</v>
      </c>
      <c r="X139" s="39"/>
      <c r="Y139" s="39"/>
      <c r="Z139" s="39"/>
      <c r="AA139" s="42">
        <v>5</v>
      </c>
      <c r="AB139" s="43"/>
      <c r="AC139" s="44"/>
      <c r="AD139" s="23"/>
      <c r="AE139" s="43"/>
      <c r="AF139" s="43"/>
      <c r="AG139" s="23"/>
    </row>
    <row r="140" spans="1:33" s="45" customFormat="1" ht="45" customHeight="1">
      <c r="A140" s="54">
        <v>96</v>
      </c>
      <c r="B140" s="57" t="s">
        <v>146</v>
      </c>
      <c r="C140" s="39" t="s">
        <v>17</v>
      </c>
      <c r="D140" s="39">
        <v>0</v>
      </c>
      <c r="E140" s="39">
        <v>0</v>
      </c>
      <c r="F140" s="40">
        <v>2014</v>
      </c>
      <c r="G140" s="40">
        <v>2014</v>
      </c>
      <c r="H140" s="39">
        <v>5</v>
      </c>
      <c r="I140" s="39">
        <v>5</v>
      </c>
      <c r="J140" s="49"/>
      <c r="K140" s="49"/>
      <c r="L140" s="39">
        <v>0</v>
      </c>
      <c r="M140" s="39">
        <v>0</v>
      </c>
      <c r="N140" s="49"/>
      <c r="O140" s="49"/>
      <c r="P140" s="49"/>
      <c r="Q140" s="49"/>
      <c r="R140" s="49"/>
      <c r="S140" s="49"/>
      <c r="T140" s="39"/>
      <c r="U140" s="39"/>
      <c r="V140" s="39"/>
      <c r="W140" s="39">
        <v>5</v>
      </c>
      <c r="X140" s="39"/>
      <c r="Y140" s="39"/>
      <c r="Z140" s="39"/>
      <c r="AA140" s="42">
        <v>5</v>
      </c>
      <c r="AB140" s="43"/>
      <c r="AC140" s="44"/>
      <c r="AD140" s="23"/>
      <c r="AE140" s="43"/>
      <c r="AF140" s="43"/>
      <c r="AG140" s="23"/>
    </row>
    <row r="141" spans="1:33" s="36" customFormat="1" ht="20.100000000000001" customHeight="1">
      <c r="A141" s="30"/>
      <c r="B141" s="31" t="s">
        <v>147</v>
      </c>
      <c r="C141" s="32"/>
      <c r="D141" s="33">
        <v>0</v>
      </c>
      <c r="E141" s="33">
        <v>0</v>
      </c>
      <c r="F141" s="33"/>
      <c r="G141" s="33"/>
      <c r="H141" s="33">
        <v>1184.597563026</v>
      </c>
      <c r="I141" s="33">
        <v>1053.12961255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880.85737899000003</v>
      </c>
      <c r="W141" s="33">
        <v>114.07489031999999</v>
      </c>
      <c r="X141" s="33">
        <v>0</v>
      </c>
      <c r="Y141" s="33">
        <v>7.1789466800000001</v>
      </c>
      <c r="Z141" s="33">
        <v>51.018396559999999</v>
      </c>
      <c r="AA141" s="34">
        <v>1053.12961255</v>
      </c>
      <c r="AB141" s="35">
        <f t="shared" ref="AB141:AB147" si="18">AA141-H141</f>
        <v>-131.46795047599994</v>
      </c>
      <c r="AC141" s="35"/>
      <c r="AD141" s="35">
        <f t="shared" ref="AD141:AD147" si="19">AA141-I141</f>
        <v>0</v>
      </c>
      <c r="AE141" s="22">
        <f>'[6]ИП - чистый (21.06.12)'!AF99</f>
        <v>548.08000000000004</v>
      </c>
      <c r="AF141" s="22">
        <f t="shared" si="17"/>
        <v>505.04961255000001</v>
      </c>
      <c r="AG141" s="35"/>
    </row>
    <row r="142" spans="1:33" s="45" customFormat="1" ht="38.25">
      <c r="A142" s="54">
        <v>97</v>
      </c>
      <c r="B142" s="57" t="s">
        <v>148</v>
      </c>
      <c r="C142" s="39"/>
      <c r="D142" s="39">
        <v>0</v>
      </c>
      <c r="E142" s="39">
        <v>0</v>
      </c>
      <c r="F142" s="40">
        <v>2012</v>
      </c>
      <c r="G142" s="40">
        <v>2017</v>
      </c>
      <c r="H142" s="39">
        <v>39.552134105999997</v>
      </c>
      <c r="I142" s="39">
        <v>36.866768559999997</v>
      </c>
      <c r="J142" s="49"/>
      <c r="K142" s="49"/>
      <c r="L142" s="39"/>
      <c r="M142" s="39"/>
      <c r="N142" s="39"/>
      <c r="O142" s="39"/>
      <c r="P142" s="39"/>
      <c r="Q142" s="39"/>
      <c r="R142" s="39">
        <v>0</v>
      </c>
      <c r="S142" s="39">
        <v>0</v>
      </c>
      <c r="T142" s="39">
        <v>0</v>
      </c>
      <c r="U142" s="39">
        <v>0</v>
      </c>
      <c r="V142" s="39">
        <v>15.610673</v>
      </c>
      <c r="W142" s="39">
        <v>7.4751523200000003</v>
      </c>
      <c r="X142" s="39"/>
      <c r="Y142" s="39">
        <v>7.1789466800000001</v>
      </c>
      <c r="Z142" s="39">
        <v>6.6019965599999999</v>
      </c>
      <c r="AA142" s="42">
        <v>36.866768559999997</v>
      </c>
      <c r="AB142" s="43">
        <f t="shared" si="18"/>
        <v>-2.6853655459999999</v>
      </c>
      <c r="AC142" s="44" t="s">
        <v>85</v>
      </c>
      <c r="AD142" s="23">
        <f t="shared" si="19"/>
        <v>0</v>
      </c>
      <c r="AE142" s="43">
        <f>'[6]ИП - чистый (21.06.12)'!AF100</f>
        <v>28.480000000000004</v>
      </c>
      <c r="AF142" s="43">
        <f t="shared" si="17"/>
        <v>8.386768559999993</v>
      </c>
      <c r="AG142" s="23"/>
    </row>
    <row r="143" spans="1:33" s="45" customFormat="1" ht="30" customHeight="1">
      <c r="A143" s="54">
        <v>98</v>
      </c>
      <c r="B143" s="57" t="s">
        <v>149</v>
      </c>
      <c r="C143" s="39"/>
      <c r="D143" s="39">
        <v>0</v>
      </c>
      <c r="E143" s="39">
        <v>0</v>
      </c>
      <c r="F143" s="40">
        <v>2012</v>
      </c>
      <c r="G143" s="40">
        <v>2017</v>
      </c>
      <c r="H143" s="39">
        <v>120.615942</v>
      </c>
      <c r="I143" s="39">
        <v>74.952519999999993</v>
      </c>
      <c r="J143" s="39"/>
      <c r="K143" s="39"/>
      <c r="L143" s="49"/>
      <c r="M143" s="49"/>
      <c r="N143" s="49"/>
      <c r="O143" s="49"/>
      <c r="P143" s="49"/>
      <c r="Q143" s="49"/>
      <c r="R143" s="39">
        <v>0</v>
      </c>
      <c r="S143" s="39">
        <v>0</v>
      </c>
      <c r="T143" s="39">
        <v>0</v>
      </c>
      <c r="U143" s="39">
        <v>0</v>
      </c>
      <c r="V143" s="39">
        <v>50.76202</v>
      </c>
      <c r="W143" s="39">
        <v>0</v>
      </c>
      <c r="X143" s="39"/>
      <c r="Y143" s="39"/>
      <c r="Z143" s="39">
        <v>24.1905</v>
      </c>
      <c r="AA143" s="42">
        <v>74.952519999999993</v>
      </c>
      <c r="AB143" s="43">
        <f t="shared" si="18"/>
        <v>-45.663422000000011</v>
      </c>
      <c r="AC143" s="44"/>
      <c r="AD143" s="23">
        <f t="shared" si="19"/>
        <v>0</v>
      </c>
      <c r="AE143" s="43">
        <f>'[6]ИП - чистый (21.06.12)'!AF101</f>
        <v>80.78</v>
      </c>
      <c r="AF143" s="43">
        <f t="shared" si="17"/>
        <v>-5.8274800000000084</v>
      </c>
      <c r="AG143" s="23"/>
    </row>
    <row r="144" spans="1:33" s="45" customFormat="1" ht="30" customHeight="1">
      <c r="A144" s="54">
        <v>99</v>
      </c>
      <c r="B144" s="57" t="s">
        <v>150</v>
      </c>
      <c r="C144" s="39"/>
      <c r="D144" s="39">
        <v>0</v>
      </c>
      <c r="E144" s="39">
        <v>0</v>
      </c>
      <c r="F144" s="40">
        <v>2012</v>
      </c>
      <c r="G144" s="40">
        <v>2014</v>
      </c>
      <c r="H144" s="39">
        <v>79.925999999999988</v>
      </c>
      <c r="I144" s="39">
        <v>54.040587999999985</v>
      </c>
      <c r="J144" s="49"/>
      <c r="K144" s="49"/>
      <c r="L144" s="39">
        <v>0</v>
      </c>
      <c r="M144" s="39">
        <v>0</v>
      </c>
      <c r="N144" s="39"/>
      <c r="O144" s="39"/>
      <c r="P144" s="39"/>
      <c r="Q144" s="39"/>
      <c r="R144" s="39"/>
      <c r="S144" s="39"/>
      <c r="T144" s="39">
        <v>0</v>
      </c>
      <c r="U144" s="39">
        <v>0</v>
      </c>
      <c r="V144" s="39">
        <v>31</v>
      </c>
      <c r="W144" s="39">
        <v>23.040587999999985</v>
      </c>
      <c r="X144" s="39"/>
      <c r="Y144" s="39"/>
      <c r="Z144" s="39"/>
      <c r="AA144" s="42">
        <v>54.040587999999985</v>
      </c>
      <c r="AB144" s="43">
        <f t="shared" si="18"/>
        <v>-25.885412000000002</v>
      </c>
      <c r="AC144" s="44"/>
      <c r="AD144" s="23">
        <f t="shared" si="19"/>
        <v>0</v>
      </c>
      <c r="AE144" s="43">
        <f>'[6]ИП - чистый (21.06.12)'!AF102</f>
        <v>54.28</v>
      </c>
      <c r="AF144" s="43">
        <f t="shared" si="17"/>
        <v>-0.23941200000001572</v>
      </c>
      <c r="AG144" s="23"/>
    </row>
    <row r="145" spans="1:33" s="45" customFormat="1" ht="30" customHeight="1">
      <c r="A145" s="54">
        <v>100</v>
      </c>
      <c r="B145" s="57" t="s">
        <v>151</v>
      </c>
      <c r="C145" s="39"/>
      <c r="D145" s="39">
        <v>0</v>
      </c>
      <c r="E145" s="39">
        <v>0</v>
      </c>
      <c r="F145" s="40">
        <v>2012</v>
      </c>
      <c r="G145" s="40">
        <v>2012</v>
      </c>
      <c r="H145" s="39">
        <v>200</v>
      </c>
      <c r="I145" s="39">
        <v>150</v>
      </c>
      <c r="J145" s="39"/>
      <c r="K145" s="39"/>
      <c r="L145" s="49"/>
      <c r="M145" s="49"/>
      <c r="N145" s="49"/>
      <c r="O145" s="49"/>
      <c r="P145" s="49"/>
      <c r="Q145" s="49"/>
      <c r="R145" s="49"/>
      <c r="S145" s="49"/>
      <c r="T145" s="39">
        <v>0</v>
      </c>
      <c r="U145" s="39">
        <v>0</v>
      </c>
      <c r="V145" s="39">
        <v>75</v>
      </c>
      <c r="W145" s="39">
        <v>75</v>
      </c>
      <c r="X145" s="39"/>
      <c r="Y145" s="39"/>
      <c r="Z145" s="39"/>
      <c r="AA145" s="42">
        <v>150</v>
      </c>
      <c r="AB145" s="43">
        <f t="shared" si="18"/>
        <v>-50</v>
      </c>
      <c r="AC145" s="44"/>
      <c r="AD145" s="23">
        <f t="shared" si="19"/>
        <v>0</v>
      </c>
      <c r="AE145" s="43">
        <f>'[6]ИП - чистый (21.06.12)'!AF103</f>
        <v>100</v>
      </c>
      <c r="AF145" s="43">
        <f t="shared" si="17"/>
        <v>50</v>
      </c>
      <c r="AG145" s="23"/>
    </row>
    <row r="146" spans="1:33" s="45" customFormat="1" ht="30" customHeight="1">
      <c r="A146" s="54">
        <v>101</v>
      </c>
      <c r="B146" s="57" t="s">
        <v>152</v>
      </c>
      <c r="C146" s="39"/>
      <c r="D146" s="39">
        <v>0</v>
      </c>
      <c r="E146" s="39">
        <v>0</v>
      </c>
      <c r="F146" s="40">
        <v>2012</v>
      </c>
      <c r="G146" s="40">
        <v>2013</v>
      </c>
      <c r="H146" s="39">
        <v>680.25924021000003</v>
      </c>
      <c r="I146" s="39">
        <v>677.05131019999999</v>
      </c>
      <c r="J146" s="49"/>
      <c r="K146" s="49"/>
      <c r="L146" s="39">
        <v>0</v>
      </c>
      <c r="M146" s="39">
        <v>0</v>
      </c>
      <c r="N146" s="49"/>
      <c r="O146" s="49"/>
      <c r="P146" s="49"/>
      <c r="Q146" s="49"/>
      <c r="R146" s="39">
        <v>0</v>
      </c>
      <c r="S146" s="39">
        <v>0</v>
      </c>
      <c r="T146" s="39">
        <v>0</v>
      </c>
      <c r="U146" s="39">
        <v>0</v>
      </c>
      <c r="V146" s="39">
        <v>677.05131019999999</v>
      </c>
      <c r="W146" s="39"/>
      <c r="X146" s="39"/>
      <c r="Y146" s="39"/>
      <c r="Z146" s="39"/>
      <c r="AA146" s="42">
        <v>677.05131019999999</v>
      </c>
      <c r="AB146" s="43">
        <f t="shared" si="18"/>
        <v>-3.207930010000041</v>
      </c>
      <c r="AC146" s="44" t="s">
        <v>85</v>
      </c>
      <c r="AD146" s="23">
        <f t="shared" si="19"/>
        <v>0</v>
      </c>
      <c r="AE146" s="43">
        <f>'[6]ИП - чистый (21.06.12)'!AF104</f>
        <v>247.2</v>
      </c>
      <c r="AF146" s="43">
        <f t="shared" si="17"/>
        <v>429.8513102</v>
      </c>
      <c r="AG146" s="23"/>
    </row>
    <row r="147" spans="1:33" s="45" customFormat="1" ht="30" customHeight="1" thickBot="1">
      <c r="A147" s="66">
        <v>102</v>
      </c>
      <c r="B147" s="67" t="s">
        <v>153</v>
      </c>
      <c r="C147" s="68"/>
      <c r="D147" s="68">
        <v>0</v>
      </c>
      <c r="E147" s="68">
        <v>0</v>
      </c>
      <c r="F147" s="70">
        <v>2012</v>
      </c>
      <c r="G147" s="70">
        <v>2017</v>
      </c>
      <c r="H147" s="68">
        <v>64.244246709999999</v>
      </c>
      <c r="I147" s="68">
        <v>60.218425789999998</v>
      </c>
      <c r="J147" s="69"/>
      <c r="K147" s="69"/>
      <c r="L147" s="68"/>
      <c r="M147" s="68"/>
      <c r="N147" s="68"/>
      <c r="O147" s="68"/>
      <c r="P147" s="68"/>
      <c r="Q147" s="68"/>
      <c r="R147" s="68">
        <v>0</v>
      </c>
      <c r="S147" s="68">
        <v>0</v>
      </c>
      <c r="T147" s="68">
        <v>0</v>
      </c>
      <c r="U147" s="68">
        <v>0</v>
      </c>
      <c r="V147" s="68">
        <v>31.433375789999999</v>
      </c>
      <c r="W147" s="68">
        <v>8.5591500000000007</v>
      </c>
      <c r="X147" s="68"/>
      <c r="Y147" s="68"/>
      <c r="Z147" s="68">
        <v>20.225899999999999</v>
      </c>
      <c r="AA147" s="71">
        <v>60.218425789999998</v>
      </c>
      <c r="AB147" s="43">
        <f t="shared" si="18"/>
        <v>-4.025820920000001</v>
      </c>
      <c r="AC147" s="44"/>
      <c r="AD147" s="23">
        <f t="shared" si="19"/>
        <v>0</v>
      </c>
      <c r="AE147" s="43">
        <f>'[6]ИП - чистый (21.06.12)'!AF105</f>
        <v>37.340000000000003</v>
      </c>
      <c r="AF147" s="43">
        <f t="shared" si="17"/>
        <v>22.878425789999994</v>
      </c>
      <c r="AG147" s="23"/>
    </row>
  </sheetData>
  <customSheetViews>
    <customSheetView guid="{66126664-062A-4ECE-A259-8CE7F3FB99EA}" scale="80" showPageBreaks="1" printArea="1" hiddenColumns="1" view="pageBreakPreview">
      <pane xSplit="2" ySplit="7" topLeftCell="D62" activePane="bottomRight" state="frozen"/>
      <selection pane="bottomRight" activeCell="V4" sqref="V4"/>
      <rowBreaks count="1" manualBreakCount="1">
        <brk id="80" max="26" man="1"/>
      </rowBreaks>
      <pageMargins left="0" right="0" top="0.39370078740157483" bottom="0.19685039370078741" header="0" footer="0.31496062992125984"/>
      <printOptions horizontalCentered="1"/>
      <pageSetup paperSize="9" scale="21" fitToHeight="5" orientation="landscape" r:id="rId1"/>
    </customSheetView>
    <customSheetView guid="{70368EA8-569F-46FC-8D39-3EC97687735A}" scale="80" showPageBreaks="1" printArea="1" hiddenColumns="1" view="pageBreakPreview">
      <pane xSplit="2" ySplit="7" topLeftCell="C14" activePane="bottomRight" state="frozen"/>
      <selection pane="bottomRight" activeCell="H20" sqref="H20"/>
      <rowBreaks count="1" manualBreakCount="1">
        <brk id="80" max="26" man="1"/>
      </rowBreaks>
      <pageMargins left="0" right="0" top="0.39370078740157483" bottom="0.19685039370078741" header="0" footer="0.31496062992125984"/>
      <printOptions horizontalCentered="1"/>
      <pageSetup paperSize="9" scale="21" fitToHeight="5" orientation="landscape" r:id="rId2"/>
    </customSheetView>
  </customSheetViews>
  <mergeCells count="17">
    <mergeCell ref="A2:AA2"/>
    <mergeCell ref="T6:U6"/>
    <mergeCell ref="H5:H6"/>
    <mergeCell ref="I5:I6"/>
    <mergeCell ref="J5:U5"/>
    <mergeCell ref="V5:AA5"/>
    <mergeCell ref="J6:K6"/>
    <mergeCell ref="L6:M6"/>
    <mergeCell ref="N6:O6"/>
    <mergeCell ref="P6:Q6"/>
    <mergeCell ref="R6:S6"/>
    <mergeCell ref="A5:A7"/>
    <mergeCell ref="B5:B7"/>
    <mergeCell ref="C5:C6"/>
    <mergeCell ref="D5:E6"/>
    <mergeCell ref="F5:F7"/>
    <mergeCell ref="G5:G7"/>
  </mergeCells>
  <printOptions horizontalCentered="1"/>
  <pageMargins left="0" right="0" top="0.39370078740157483" bottom="0.19685039370078741" header="0" footer="0.31496062992125984"/>
  <pageSetup paperSize="9" scale="21" fitToHeight="5" orientation="landscape" r:id="rId3"/>
  <rowBreaks count="1" manualBreakCount="1">
    <brk id="8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9"/>
  <sheetViews>
    <sheetView view="pageBreakPreview" zoomScale="80" zoomScaleNormal="80" zoomScaleSheetLayoutView="8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J12" sqref="J12"/>
    </sheetView>
  </sheetViews>
  <sheetFormatPr defaultRowHeight="15" outlineLevelCol="1"/>
  <cols>
    <col min="1" max="1" width="6.42578125" style="108" bestFit="1" customWidth="1" collapsed="1"/>
    <col min="2" max="2" width="45.28515625" style="252" customWidth="1"/>
    <col min="3" max="3" width="7.42578125" style="111" hidden="1" customWidth="1" outlineLevel="1"/>
    <col min="4" max="4" width="7.28515625" style="111" hidden="1" customWidth="1" outlineLevel="1"/>
    <col min="5" max="5" width="6.28515625" style="111" hidden="1" customWidth="1" outlineLevel="1"/>
    <col min="6" max="6" width="2.5703125" style="111" hidden="1" customWidth="1" outlineLevel="1"/>
    <col min="7" max="7" width="7.28515625" style="111" customWidth="1" collapsed="1"/>
    <col min="8" max="8" width="9.7109375" style="111" customWidth="1"/>
    <col min="9" max="9" width="11.85546875" style="111" customWidth="1"/>
    <col min="10" max="10" width="11.5703125" style="111" bestFit="1" customWidth="1"/>
    <col min="11" max="11" width="11.7109375" style="111" bestFit="1" customWidth="1"/>
    <col min="12" max="12" width="9.7109375" style="111" customWidth="1"/>
    <col min="13" max="13" width="10.140625" style="111" bestFit="1" customWidth="1"/>
    <col min="14" max="16" width="9.7109375" style="111" customWidth="1"/>
    <col min="17" max="17" width="12.42578125" style="111" customWidth="1"/>
    <col min="18" max="19" width="12.140625" style="111" customWidth="1"/>
    <col min="20" max="20" width="11.42578125" style="111" customWidth="1"/>
    <col min="21" max="21" width="12.28515625" style="111" customWidth="1"/>
    <col min="22" max="22" width="4.5703125" style="111" hidden="1" customWidth="1" outlineLevel="1"/>
    <col min="23" max="23" width="6" style="111" hidden="1" customWidth="1" outlineLevel="1"/>
    <col min="24" max="24" width="4.7109375" style="111" hidden="1" customWidth="1" outlineLevel="1"/>
    <col min="25" max="25" width="1.85546875" style="111" hidden="1" customWidth="1" outlineLevel="1"/>
    <col min="26" max="26" width="9.7109375" style="111" customWidth="1" collapsed="1"/>
    <col min="27" max="27" width="9.7109375" style="111" customWidth="1"/>
    <col min="28" max="28" width="11.7109375" style="111" customWidth="1"/>
    <col min="29" max="29" width="10.28515625" style="112" customWidth="1"/>
    <col min="30" max="33" width="9.7109375" style="111" customWidth="1"/>
    <col min="34" max="34" width="13.140625" style="111" customWidth="1"/>
    <col min="35" max="35" width="9.7109375" style="111" customWidth="1"/>
    <col min="36" max="36" width="14.7109375" style="260" customWidth="1"/>
    <col min="37" max="16384" width="9.140625" style="204"/>
  </cols>
  <sheetData>
    <row r="1" spans="1:36"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10"/>
      <c r="AD1" s="109"/>
      <c r="AE1" s="109"/>
      <c r="AF1" s="109"/>
      <c r="AG1" s="2"/>
      <c r="AH1" s="2"/>
      <c r="AI1" s="5"/>
    </row>
    <row r="2" spans="1:36" ht="15" customHeight="1">
      <c r="A2" s="377" t="s">
        <v>169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</row>
    <row r="3" spans="1:36">
      <c r="AG3" s="386"/>
      <c r="AH3" s="386"/>
      <c r="AI3" s="386"/>
    </row>
    <row r="4" spans="1:36" ht="15.75" thickBot="1">
      <c r="Q4" s="205"/>
      <c r="R4" s="205">
        <v>41598</v>
      </c>
      <c r="S4" s="205">
        <v>1845</v>
      </c>
      <c r="T4" s="205">
        <v>79265</v>
      </c>
    </row>
    <row r="5" spans="1:36" s="206" customFormat="1" ht="12.75" customHeight="1">
      <c r="A5" s="387" t="s">
        <v>0</v>
      </c>
      <c r="B5" s="390" t="s">
        <v>1</v>
      </c>
      <c r="C5" s="393" t="s">
        <v>217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5" t="s">
        <v>218</v>
      </c>
      <c r="R5" s="395"/>
      <c r="S5" s="395"/>
      <c r="T5" s="395"/>
      <c r="U5" s="395"/>
      <c r="V5" s="395" t="s">
        <v>189</v>
      </c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7"/>
      <c r="AJ5" s="384" t="s">
        <v>170</v>
      </c>
    </row>
    <row r="6" spans="1:36" s="206" customFormat="1" ht="12.75">
      <c r="A6" s="388"/>
      <c r="B6" s="391"/>
      <c r="C6" s="380" t="s">
        <v>219</v>
      </c>
      <c r="D6" s="381"/>
      <c r="E6" s="381"/>
      <c r="F6" s="381"/>
      <c r="G6" s="380" t="s">
        <v>171</v>
      </c>
      <c r="H6" s="381"/>
      <c r="I6" s="381"/>
      <c r="J6" s="381"/>
      <c r="K6" s="380" t="s">
        <v>172</v>
      </c>
      <c r="L6" s="381"/>
      <c r="M6" s="381"/>
      <c r="N6" s="381"/>
      <c r="O6" s="381"/>
      <c r="P6" s="378" t="s">
        <v>220</v>
      </c>
      <c r="Q6" s="396"/>
      <c r="R6" s="396"/>
      <c r="S6" s="396"/>
      <c r="T6" s="396"/>
      <c r="U6" s="396"/>
      <c r="V6" s="380" t="s">
        <v>219</v>
      </c>
      <c r="W6" s="381"/>
      <c r="X6" s="381"/>
      <c r="Y6" s="381"/>
      <c r="Z6" s="380" t="s">
        <v>171</v>
      </c>
      <c r="AA6" s="381"/>
      <c r="AB6" s="381"/>
      <c r="AC6" s="381"/>
      <c r="AD6" s="380" t="s">
        <v>172</v>
      </c>
      <c r="AE6" s="381"/>
      <c r="AF6" s="381"/>
      <c r="AG6" s="381"/>
      <c r="AH6" s="381"/>
      <c r="AI6" s="382" t="s">
        <v>220</v>
      </c>
      <c r="AJ6" s="385"/>
    </row>
    <row r="7" spans="1:36" s="206" customFormat="1" ht="82.5" customHeight="1" thickBot="1">
      <c r="A7" s="389"/>
      <c r="B7" s="392"/>
      <c r="C7" s="113" t="s">
        <v>173</v>
      </c>
      <c r="D7" s="113" t="s">
        <v>174</v>
      </c>
      <c r="E7" s="113" t="s">
        <v>221</v>
      </c>
      <c r="F7" s="113" t="s">
        <v>222</v>
      </c>
      <c r="G7" s="113" t="s">
        <v>173</v>
      </c>
      <c r="H7" s="113" t="s">
        <v>174</v>
      </c>
      <c r="I7" s="113" t="s">
        <v>175</v>
      </c>
      <c r="J7" s="113" t="s">
        <v>176</v>
      </c>
      <c r="K7" s="113" t="s">
        <v>173</v>
      </c>
      <c r="L7" s="113" t="s">
        <v>174</v>
      </c>
      <c r="M7" s="113" t="s">
        <v>177</v>
      </c>
      <c r="N7" s="113" t="s">
        <v>178</v>
      </c>
      <c r="O7" s="113" t="s">
        <v>179</v>
      </c>
      <c r="P7" s="379"/>
      <c r="Q7" s="113" t="s">
        <v>180</v>
      </c>
      <c r="R7" s="113" t="s">
        <v>181</v>
      </c>
      <c r="S7" s="113" t="s">
        <v>182</v>
      </c>
      <c r="T7" s="113" t="s">
        <v>183</v>
      </c>
      <c r="U7" s="113" t="s">
        <v>184</v>
      </c>
      <c r="V7" s="113" t="s">
        <v>173</v>
      </c>
      <c r="W7" s="113" t="s">
        <v>174</v>
      </c>
      <c r="X7" s="113" t="s">
        <v>221</v>
      </c>
      <c r="Y7" s="113" t="s">
        <v>222</v>
      </c>
      <c r="Z7" s="113" t="s">
        <v>173</v>
      </c>
      <c r="AA7" s="113" t="s">
        <v>174</v>
      </c>
      <c r="AB7" s="113" t="s">
        <v>175</v>
      </c>
      <c r="AC7" s="114" t="s">
        <v>176</v>
      </c>
      <c r="AD7" s="113" t="s">
        <v>173</v>
      </c>
      <c r="AE7" s="113" t="s">
        <v>174</v>
      </c>
      <c r="AF7" s="113" t="s">
        <v>177</v>
      </c>
      <c r="AG7" s="113" t="s">
        <v>178</v>
      </c>
      <c r="AH7" s="113" t="s">
        <v>179</v>
      </c>
      <c r="AI7" s="383"/>
      <c r="AJ7" s="385"/>
    </row>
    <row r="8" spans="1:36" s="208" customFormat="1" ht="12.95" customHeight="1">
      <c r="A8" s="115"/>
      <c r="B8" s="116" t="s">
        <v>11</v>
      </c>
      <c r="C8" s="207"/>
      <c r="D8" s="207"/>
      <c r="E8" s="207"/>
      <c r="F8" s="207"/>
      <c r="G8" s="116"/>
      <c r="H8" s="116"/>
      <c r="I8" s="116"/>
      <c r="J8" s="118">
        <v>0</v>
      </c>
      <c r="K8" s="116"/>
      <c r="L8" s="116"/>
      <c r="M8" s="116"/>
      <c r="N8" s="116"/>
      <c r="O8" s="118">
        <v>0</v>
      </c>
      <c r="P8" s="116"/>
      <c r="Q8" s="118">
        <v>3146.2699999999991</v>
      </c>
      <c r="R8" s="118">
        <v>254.35555123540959</v>
      </c>
      <c r="S8" s="118">
        <v>1543.8102874303479</v>
      </c>
      <c r="T8" s="118">
        <v>265.59838220149896</v>
      </c>
      <c r="U8" s="118">
        <v>1082.5057791327433</v>
      </c>
      <c r="V8" s="118"/>
      <c r="W8" s="118"/>
      <c r="X8" s="118"/>
      <c r="Y8" s="118"/>
      <c r="Z8" s="118"/>
      <c r="AA8" s="118"/>
      <c r="AB8" s="118"/>
      <c r="AC8" s="118">
        <v>27.39</v>
      </c>
      <c r="AD8" s="118"/>
      <c r="AE8" s="118"/>
      <c r="AF8" s="118"/>
      <c r="AG8" s="118"/>
      <c r="AH8" s="118">
        <v>45.032999999999994</v>
      </c>
      <c r="AI8" s="207"/>
      <c r="AJ8" s="343">
        <v>144172</v>
      </c>
    </row>
    <row r="9" spans="1:36" s="208" customFormat="1" ht="12.95" customHeight="1">
      <c r="A9" s="119">
        <v>1</v>
      </c>
      <c r="B9" s="120" t="s">
        <v>12</v>
      </c>
      <c r="C9" s="209"/>
      <c r="D9" s="209"/>
      <c r="E9" s="209"/>
      <c r="F9" s="209"/>
      <c r="G9" s="120"/>
      <c r="H9" s="120"/>
      <c r="I9" s="120"/>
      <c r="J9" s="118">
        <v>0</v>
      </c>
      <c r="K9" s="120"/>
      <c r="L9" s="120"/>
      <c r="M9" s="120"/>
      <c r="N9" s="120"/>
      <c r="O9" s="118">
        <v>0</v>
      </c>
      <c r="P9" s="120"/>
      <c r="Q9" s="118">
        <v>117.54390600999996</v>
      </c>
      <c r="R9" s="118">
        <v>29.063409908702649</v>
      </c>
      <c r="S9" s="118">
        <v>31.680045324756026</v>
      </c>
      <c r="T9" s="118">
        <v>42.992751424992392</v>
      </c>
      <c r="U9" s="118">
        <v>13.807699351548891</v>
      </c>
      <c r="V9" s="116"/>
      <c r="W9" s="116"/>
      <c r="X9" s="116"/>
      <c r="Y9" s="116"/>
      <c r="Z9" s="116"/>
      <c r="AA9" s="116"/>
      <c r="AB9" s="116"/>
      <c r="AC9" s="118">
        <v>2.59</v>
      </c>
      <c r="AD9" s="116"/>
      <c r="AE9" s="116"/>
      <c r="AF9" s="116"/>
      <c r="AG9" s="116"/>
      <c r="AH9" s="118">
        <v>5.82</v>
      </c>
      <c r="AI9" s="236"/>
      <c r="AJ9" s="342">
        <v>27994</v>
      </c>
    </row>
    <row r="10" spans="1:36" s="206" customFormat="1" ht="25.5">
      <c r="A10" s="121" t="s">
        <v>13</v>
      </c>
      <c r="B10" s="120" t="s">
        <v>14</v>
      </c>
      <c r="C10" s="122"/>
      <c r="D10" s="122"/>
      <c r="E10" s="122"/>
      <c r="F10" s="122"/>
      <c r="G10" s="122"/>
      <c r="H10" s="122"/>
      <c r="I10" s="122"/>
      <c r="J10" s="141">
        <v>0</v>
      </c>
      <c r="K10" s="122"/>
      <c r="L10" s="122"/>
      <c r="M10" s="122"/>
      <c r="N10" s="122"/>
      <c r="O10" s="141">
        <v>0</v>
      </c>
      <c r="P10" s="122"/>
      <c r="Q10" s="141">
        <v>112.56390600999995</v>
      </c>
      <c r="R10" s="141">
        <v>24.083409908702649</v>
      </c>
      <c r="S10" s="141">
        <v>31.680045324756026</v>
      </c>
      <c r="T10" s="141">
        <v>42.992751424992392</v>
      </c>
      <c r="U10" s="141">
        <v>13.807699351548891</v>
      </c>
      <c r="V10" s="123"/>
      <c r="W10" s="123"/>
      <c r="X10" s="123"/>
      <c r="Y10" s="123"/>
      <c r="Z10" s="123"/>
      <c r="AA10" s="123"/>
      <c r="AB10" s="123"/>
      <c r="AC10" s="141">
        <v>2.59</v>
      </c>
      <c r="AD10" s="123"/>
      <c r="AE10" s="123"/>
      <c r="AF10" s="123"/>
      <c r="AG10" s="123"/>
      <c r="AH10" s="141">
        <v>5.82</v>
      </c>
      <c r="AI10" s="122"/>
      <c r="AJ10" s="342">
        <v>27994</v>
      </c>
    </row>
    <row r="11" spans="1:36" s="206" customFormat="1" ht="12.75">
      <c r="A11" s="124"/>
      <c r="B11" s="265" t="s">
        <v>15</v>
      </c>
      <c r="C11" s="125"/>
      <c r="D11" s="125"/>
      <c r="E11" s="125"/>
      <c r="F11" s="125"/>
      <c r="G11" s="125"/>
      <c r="H11" s="125"/>
      <c r="I11" s="125"/>
      <c r="J11" s="126"/>
      <c r="K11" s="125"/>
      <c r="L11" s="125"/>
      <c r="M11" s="125"/>
      <c r="N11" s="125"/>
      <c r="O11" s="126"/>
      <c r="P11" s="125"/>
      <c r="Q11" s="126"/>
      <c r="R11" s="126"/>
      <c r="S11" s="126"/>
      <c r="T11" s="126"/>
      <c r="U11" s="126"/>
      <c r="V11" s="125"/>
      <c r="W11" s="125"/>
      <c r="X11" s="125"/>
      <c r="Y11" s="125"/>
      <c r="Z11" s="125"/>
      <c r="AA11" s="125"/>
      <c r="AB11" s="125"/>
      <c r="AC11" s="126"/>
      <c r="AD11" s="125"/>
      <c r="AE11" s="125"/>
      <c r="AF11" s="125"/>
      <c r="AG11" s="125"/>
      <c r="AH11" s="126"/>
      <c r="AI11" s="125"/>
      <c r="AJ11" s="322"/>
    </row>
    <row r="12" spans="1:36" s="206" customFormat="1" ht="45" customHeight="1">
      <c r="A12" s="127">
        <v>1</v>
      </c>
      <c r="B12" s="183" t="s">
        <v>16</v>
      </c>
      <c r="C12" s="128"/>
      <c r="D12" s="128"/>
      <c r="E12" s="128"/>
      <c r="F12" s="128"/>
      <c r="G12" s="139"/>
      <c r="H12" s="138"/>
      <c r="I12" s="138"/>
      <c r="J12" s="132"/>
      <c r="K12" s="139"/>
      <c r="L12" s="138"/>
      <c r="M12" s="139"/>
      <c r="N12" s="139"/>
      <c r="O12" s="132"/>
      <c r="P12" s="138"/>
      <c r="Q12" s="132">
        <v>0</v>
      </c>
      <c r="R12" s="210"/>
      <c r="S12" s="210"/>
      <c r="T12" s="210"/>
      <c r="U12" s="210"/>
      <c r="V12" s="138"/>
      <c r="W12" s="138"/>
      <c r="X12" s="138"/>
      <c r="Y12" s="138"/>
      <c r="Z12" s="211"/>
      <c r="AA12" s="138"/>
      <c r="AB12" s="138"/>
      <c r="AC12" s="132"/>
      <c r="AD12" s="131"/>
      <c r="AE12" s="138"/>
      <c r="AF12" s="138"/>
      <c r="AG12" s="139"/>
      <c r="AH12" s="132"/>
      <c r="AI12" s="138"/>
      <c r="AJ12" s="248">
        <v>0</v>
      </c>
    </row>
    <row r="13" spans="1:36" s="206" customFormat="1" ht="45" customHeight="1">
      <c r="A13" s="127">
        <v>2</v>
      </c>
      <c r="B13" s="183" t="s">
        <v>18</v>
      </c>
      <c r="C13" s="128"/>
      <c r="D13" s="128"/>
      <c r="E13" s="128"/>
      <c r="F13" s="128"/>
      <c r="G13" s="138"/>
      <c r="H13" s="138"/>
      <c r="I13" s="138"/>
      <c r="J13" s="132"/>
      <c r="K13" s="138"/>
      <c r="L13" s="138"/>
      <c r="M13" s="139"/>
      <c r="N13" s="139"/>
      <c r="O13" s="132"/>
      <c r="P13" s="138"/>
      <c r="Q13" s="132">
        <v>0</v>
      </c>
      <c r="R13" s="210"/>
      <c r="S13" s="210"/>
      <c r="T13" s="210"/>
      <c r="U13" s="210"/>
      <c r="V13" s="138"/>
      <c r="W13" s="138"/>
      <c r="X13" s="138"/>
      <c r="Y13" s="138"/>
      <c r="Z13" s="211"/>
      <c r="AA13" s="138"/>
      <c r="AB13" s="138"/>
      <c r="AC13" s="132"/>
      <c r="AD13" s="131"/>
      <c r="AE13" s="138"/>
      <c r="AF13" s="138"/>
      <c r="AG13" s="139"/>
      <c r="AH13" s="132"/>
      <c r="AI13" s="138"/>
      <c r="AJ13" s="248">
        <v>0</v>
      </c>
    </row>
    <row r="14" spans="1:36" s="206" customFormat="1" ht="45" customHeight="1">
      <c r="A14" s="127">
        <v>3</v>
      </c>
      <c r="B14" s="183" t="s">
        <v>19</v>
      </c>
      <c r="C14" s="128"/>
      <c r="D14" s="128"/>
      <c r="E14" s="128"/>
      <c r="F14" s="128"/>
      <c r="G14" s="139"/>
      <c r="H14" s="138"/>
      <c r="I14" s="138"/>
      <c r="J14" s="132"/>
      <c r="K14" s="139"/>
      <c r="L14" s="138"/>
      <c r="M14" s="139"/>
      <c r="N14" s="139"/>
      <c r="O14" s="132"/>
      <c r="P14" s="138"/>
      <c r="Q14" s="132">
        <v>0</v>
      </c>
      <c r="R14" s="210"/>
      <c r="S14" s="210"/>
      <c r="T14" s="210"/>
      <c r="U14" s="210"/>
      <c r="V14" s="138"/>
      <c r="W14" s="138"/>
      <c r="X14" s="138"/>
      <c r="Y14" s="138"/>
      <c r="Z14" s="211"/>
      <c r="AA14" s="138"/>
      <c r="AB14" s="138"/>
      <c r="AC14" s="132"/>
      <c r="AD14" s="131"/>
      <c r="AE14" s="138"/>
      <c r="AF14" s="138"/>
      <c r="AG14" s="139"/>
      <c r="AH14" s="132"/>
      <c r="AI14" s="138"/>
      <c r="AJ14" s="248">
        <v>0</v>
      </c>
    </row>
    <row r="15" spans="1:36" s="206" customFormat="1" ht="12.75">
      <c r="A15" s="121"/>
      <c r="B15" s="120" t="s">
        <v>49</v>
      </c>
      <c r="C15" s="122"/>
      <c r="D15" s="122"/>
      <c r="E15" s="122"/>
      <c r="F15" s="122"/>
      <c r="G15" s="122"/>
      <c r="H15" s="122"/>
      <c r="I15" s="122"/>
      <c r="J15" s="123">
        <v>0</v>
      </c>
      <c r="K15" s="122"/>
      <c r="L15" s="122"/>
      <c r="M15" s="122"/>
      <c r="N15" s="122"/>
      <c r="O15" s="123">
        <v>0</v>
      </c>
      <c r="P15" s="122"/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3">
        <v>0</v>
      </c>
      <c r="Z15" s="123"/>
      <c r="AA15" s="123"/>
      <c r="AB15" s="123"/>
      <c r="AC15" s="123">
        <v>0</v>
      </c>
      <c r="AD15" s="123"/>
      <c r="AE15" s="123"/>
      <c r="AF15" s="123"/>
      <c r="AG15" s="123"/>
      <c r="AH15" s="123">
        <v>0</v>
      </c>
      <c r="AI15" s="122"/>
      <c r="AJ15" s="248"/>
    </row>
    <row r="16" spans="1:36" s="206" customFormat="1" ht="12.75">
      <c r="A16" s="124"/>
      <c r="B16" s="265" t="s">
        <v>21</v>
      </c>
      <c r="C16" s="125"/>
      <c r="D16" s="125"/>
      <c r="E16" s="125"/>
      <c r="F16" s="125"/>
      <c r="G16" s="125"/>
      <c r="H16" s="125"/>
      <c r="I16" s="125"/>
      <c r="J16" s="126"/>
      <c r="K16" s="125"/>
      <c r="L16" s="125"/>
      <c r="M16" s="125"/>
      <c r="N16" s="125"/>
      <c r="O16" s="126"/>
      <c r="P16" s="125"/>
      <c r="Q16" s="126"/>
      <c r="R16" s="126"/>
      <c r="S16" s="126"/>
      <c r="T16" s="126"/>
      <c r="U16" s="126"/>
      <c r="V16" s="125"/>
      <c r="W16" s="125"/>
      <c r="X16" s="125"/>
      <c r="Y16" s="125"/>
      <c r="Z16" s="125"/>
      <c r="AA16" s="125"/>
      <c r="AB16" s="125"/>
      <c r="AC16" s="126"/>
      <c r="AD16" s="125"/>
      <c r="AE16" s="125"/>
      <c r="AF16" s="125"/>
      <c r="AG16" s="125"/>
      <c r="AH16" s="126"/>
      <c r="AI16" s="125"/>
      <c r="AJ16" s="322"/>
    </row>
    <row r="17" spans="1:36" s="206" customFormat="1" ht="33.75" customHeight="1">
      <c r="A17" s="127">
        <v>4</v>
      </c>
      <c r="B17" s="183" t="s">
        <v>22</v>
      </c>
      <c r="C17" s="128"/>
      <c r="D17" s="128"/>
      <c r="E17" s="128"/>
      <c r="F17" s="128"/>
      <c r="G17" s="138"/>
      <c r="H17" s="138"/>
      <c r="I17" s="138"/>
      <c r="J17" s="132"/>
      <c r="K17" s="138"/>
      <c r="L17" s="138"/>
      <c r="M17" s="139"/>
      <c r="N17" s="139"/>
      <c r="O17" s="132"/>
      <c r="P17" s="138"/>
      <c r="Q17" s="132">
        <v>8.4600000000000009</v>
      </c>
      <c r="R17" s="132">
        <v>8.4600000000000009</v>
      </c>
      <c r="S17" s="132"/>
      <c r="T17" s="132"/>
      <c r="U17" s="132"/>
      <c r="V17" s="138"/>
      <c r="W17" s="138"/>
      <c r="X17" s="138"/>
      <c r="Y17" s="138"/>
      <c r="Z17" s="211"/>
      <c r="AA17" s="138"/>
      <c r="AB17" s="138"/>
      <c r="AC17" s="132">
        <v>0</v>
      </c>
      <c r="AD17" s="131"/>
      <c r="AE17" s="138"/>
      <c r="AF17" s="138"/>
      <c r="AG17" s="138"/>
      <c r="AH17" s="132">
        <v>0</v>
      </c>
      <c r="AI17" s="138"/>
      <c r="AJ17" s="248">
        <v>0</v>
      </c>
    </row>
    <row r="18" spans="1:36" s="206" customFormat="1" ht="33.75" customHeight="1">
      <c r="A18" s="127">
        <v>5</v>
      </c>
      <c r="B18" s="183" t="s">
        <v>23</v>
      </c>
      <c r="C18" s="128"/>
      <c r="D18" s="128"/>
      <c r="E18" s="128"/>
      <c r="F18" s="128"/>
      <c r="G18" s="138"/>
      <c r="H18" s="138"/>
      <c r="I18" s="138"/>
      <c r="J18" s="132"/>
      <c r="K18" s="138"/>
      <c r="L18" s="138"/>
      <c r="M18" s="139"/>
      <c r="N18" s="139"/>
      <c r="O18" s="132"/>
      <c r="P18" s="138"/>
      <c r="Q18" s="132">
        <v>9.74</v>
      </c>
      <c r="R18" s="132">
        <v>9.1744679936926001</v>
      </c>
      <c r="S18" s="132"/>
      <c r="T18" s="132"/>
      <c r="U18" s="132">
        <v>0.56553200630740008</v>
      </c>
      <c r="V18" s="138"/>
      <c r="W18" s="138"/>
      <c r="X18" s="138"/>
      <c r="Y18" s="138"/>
      <c r="Z18" s="131"/>
      <c r="AA18" s="138"/>
      <c r="AB18" s="138"/>
      <c r="AC18" s="132">
        <v>0</v>
      </c>
      <c r="AD18" s="131"/>
      <c r="AE18" s="138"/>
      <c r="AF18" s="138"/>
      <c r="AG18" s="138"/>
      <c r="AH18" s="132">
        <v>0</v>
      </c>
      <c r="AI18" s="138"/>
      <c r="AJ18" s="248">
        <v>0</v>
      </c>
    </row>
    <row r="19" spans="1:36" s="206" customFormat="1" ht="33.75" customHeight="1">
      <c r="A19" s="127">
        <v>6</v>
      </c>
      <c r="B19" s="183" t="s">
        <v>24</v>
      </c>
      <c r="C19" s="128"/>
      <c r="D19" s="128"/>
      <c r="E19" s="128"/>
      <c r="F19" s="128"/>
      <c r="G19" s="138"/>
      <c r="H19" s="138"/>
      <c r="I19" s="138"/>
      <c r="J19" s="132"/>
      <c r="K19" s="138"/>
      <c r="L19" s="138"/>
      <c r="M19" s="139"/>
      <c r="N19" s="139"/>
      <c r="O19" s="132"/>
      <c r="P19" s="138"/>
      <c r="Q19" s="132">
        <v>59.99</v>
      </c>
      <c r="R19" s="132">
        <v>0.78126699999999971</v>
      </c>
      <c r="S19" s="132">
        <v>12.227890800000001</v>
      </c>
      <c r="T19" s="132">
        <v>38.614392000000002</v>
      </c>
      <c r="U19" s="132">
        <v>8.3664501999999956</v>
      </c>
      <c r="V19" s="138"/>
      <c r="W19" s="138"/>
      <c r="X19" s="138"/>
      <c r="Y19" s="138"/>
      <c r="Z19" s="131"/>
      <c r="AA19" s="138"/>
      <c r="AB19" s="138"/>
      <c r="AC19" s="132">
        <v>0</v>
      </c>
      <c r="AD19" s="131"/>
      <c r="AE19" s="138"/>
      <c r="AF19" s="138"/>
      <c r="AG19" s="138"/>
      <c r="AH19" s="132">
        <v>0</v>
      </c>
      <c r="AI19" s="138"/>
      <c r="AJ19" s="248">
        <v>0</v>
      </c>
    </row>
    <row r="20" spans="1:36" s="206" customFormat="1" ht="33.75" customHeight="1">
      <c r="A20" s="127">
        <v>7</v>
      </c>
      <c r="B20" s="183" t="s">
        <v>25</v>
      </c>
      <c r="C20" s="128"/>
      <c r="D20" s="128"/>
      <c r="E20" s="128"/>
      <c r="F20" s="128"/>
      <c r="G20" s="138"/>
      <c r="H20" s="138"/>
      <c r="I20" s="138"/>
      <c r="J20" s="132"/>
      <c r="K20" s="138"/>
      <c r="L20" s="138"/>
      <c r="M20" s="139"/>
      <c r="N20" s="139"/>
      <c r="O20" s="132"/>
      <c r="P20" s="138"/>
      <c r="Q20" s="132">
        <v>5</v>
      </c>
      <c r="R20" s="132">
        <v>0.90753760433248898</v>
      </c>
      <c r="S20" s="132">
        <v>2.898492193682058</v>
      </c>
      <c r="T20" s="132">
        <v>0.26398657519896701</v>
      </c>
      <c r="U20" s="132">
        <v>0.92998362678648561</v>
      </c>
      <c r="V20" s="138"/>
      <c r="W20" s="138"/>
      <c r="X20" s="138"/>
      <c r="Y20" s="138"/>
      <c r="Z20" s="131"/>
      <c r="AA20" s="138"/>
      <c r="AB20" s="138"/>
      <c r="AC20" s="132">
        <v>0</v>
      </c>
      <c r="AD20" s="131"/>
      <c r="AE20" s="138"/>
      <c r="AF20" s="138"/>
      <c r="AG20" s="138"/>
      <c r="AH20" s="132">
        <v>0</v>
      </c>
      <c r="AI20" s="138"/>
      <c r="AJ20" s="248">
        <v>0</v>
      </c>
    </row>
    <row r="21" spans="1:36" s="206" customFormat="1" ht="33.75" customHeight="1">
      <c r="A21" s="127">
        <v>8</v>
      </c>
      <c r="B21" s="183" t="s">
        <v>26</v>
      </c>
      <c r="C21" s="128"/>
      <c r="D21" s="128"/>
      <c r="E21" s="128"/>
      <c r="F21" s="128"/>
      <c r="G21" s="211"/>
      <c r="H21" s="138"/>
      <c r="I21" s="138"/>
      <c r="J21" s="132"/>
      <c r="K21" s="138"/>
      <c r="L21" s="138"/>
      <c r="M21" s="139"/>
      <c r="N21" s="139"/>
      <c r="O21" s="132"/>
      <c r="P21" s="138"/>
      <c r="Q21" s="132">
        <v>5.9999999999999991</v>
      </c>
      <c r="R21" s="132">
        <v>1.76992799</v>
      </c>
      <c r="S21" s="132">
        <v>1.8754319400000001</v>
      </c>
      <c r="T21" s="132">
        <v>1.6893208099999999</v>
      </c>
      <c r="U21" s="132">
        <v>0.66531925999999952</v>
      </c>
      <c r="V21" s="138"/>
      <c r="W21" s="138"/>
      <c r="X21" s="138"/>
      <c r="Y21" s="138"/>
      <c r="Z21" s="131"/>
      <c r="AA21" s="138"/>
      <c r="AB21" s="138"/>
      <c r="AC21" s="132">
        <v>0</v>
      </c>
      <c r="AD21" s="131"/>
      <c r="AE21" s="138"/>
      <c r="AF21" s="138"/>
      <c r="AG21" s="138"/>
      <c r="AH21" s="132">
        <v>0</v>
      </c>
      <c r="AI21" s="138"/>
      <c r="AJ21" s="248">
        <v>0</v>
      </c>
    </row>
    <row r="22" spans="1:36" s="208" customFormat="1" ht="12.75">
      <c r="A22" s="121"/>
      <c r="B22" s="253" t="s">
        <v>92</v>
      </c>
      <c r="C22" s="128"/>
      <c r="D22" s="128"/>
      <c r="E22" s="128"/>
      <c r="F22" s="128"/>
      <c r="G22" s="130"/>
      <c r="H22" s="130"/>
      <c r="I22" s="130"/>
      <c r="J22" s="123">
        <v>0</v>
      </c>
      <c r="K22" s="130"/>
      <c r="L22" s="130"/>
      <c r="M22" s="130"/>
      <c r="N22" s="133"/>
      <c r="O22" s="123">
        <v>0</v>
      </c>
      <c r="P22" s="130"/>
      <c r="Q22" s="123">
        <v>89.19</v>
      </c>
      <c r="R22" s="123">
        <v>21.093200588025091</v>
      </c>
      <c r="S22" s="123">
        <v>17.001814933682059</v>
      </c>
      <c r="T22" s="123">
        <v>40.567699385198971</v>
      </c>
      <c r="U22" s="123">
        <v>10.52728509309388</v>
      </c>
      <c r="V22" s="130"/>
      <c r="W22" s="130"/>
      <c r="X22" s="130"/>
      <c r="Y22" s="130"/>
      <c r="Z22" s="132"/>
      <c r="AA22" s="130"/>
      <c r="AB22" s="130"/>
      <c r="AC22" s="123">
        <v>0</v>
      </c>
      <c r="AD22" s="132"/>
      <c r="AE22" s="130"/>
      <c r="AF22" s="130"/>
      <c r="AG22" s="130"/>
      <c r="AH22" s="123">
        <v>0</v>
      </c>
      <c r="AI22" s="130"/>
      <c r="AJ22" s="248"/>
    </row>
    <row r="23" spans="1:36" s="206" customFormat="1" ht="12.75">
      <c r="A23" s="124"/>
      <c r="B23" s="265" t="s">
        <v>28</v>
      </c>
      <c r="C23" s="125"/>
      <c r="D23" s="125"/>
      <c r="E23" s="125"/>
      <c r="F23" s="125"/>
      <c r="G23" s="125"/>
      <c r="H23" s="125"/>
      <c r="I23" s="125"/>
      <c r="J23" s="126"/>
      <c r="K23" s="125"/>
      <c r="L23" s="125"/>
      <c r="M23" s="125"/>
      <c r="N23" s="125"/>
      <c r="O23" s="126"/>
      <c r="P23" s="125"/>
      <c r="Q23" s="126">
        <v>0</v>
      </c>
      <c r="R23" s="126"/>
      <c r="S23" s="126"/>
      <c r="T23" s="126"/>
      <c r="U23" s="126"/>
      <c r="V23" s="125"/>
      <c r="W23" s="125"/>
      <c r="X23" s="125"/>
      <c r="Y23" s="125"/>
      <c r="Z23" s="125"/>
      <c r="AA23" s="125"/>
      <c r="AB23" s="125"/>
      <c r="AC23" s="126"/>
      <c r="AD23" s="125"/>
      <c r="AE23" s="125"/>
      <c r="AF23" s="125"/>
      <c r="AG23" s="125"/>
      <c r="AH23" s="126"/>
      <c r="AI23" s="125"/>
      <c r="AJ23" s="322"/>
    </row>
    <row r="24" spans="1:36" s="208" customFormat="1" ht="25.5">
      <c r="A24" s="127">
        <v>9</v>
      </c>
      <c r="B24" s="254" t="s">
        <v>29</v>
      </c>
      <c r="C24" s="158"/>
      <c r="D24" s="158"/>
      <c r="E24" s="158"/>
      <c r="F24" s="134"/>
      <c r="G24" s="134"/>
      <c r="H24" s="134"/>
      <c r="I24" s="135"/>
      <c r="J24" s="136">
        <v>0</v>
      </c>
      <c r="K24" s="137"/>
      <c r="L24" s="138"/>
      <c r="M24" s="138"/>
      <c r="N24" s="139"/>
      <c r="O24" s="132">
        <v>0</v>
      </c>
      <c r="P24" s="140"/>
      <c r="Q24" s="132">
        <v>0.87390601000000245</v>
      </c>
      <c r="R24" s="132"/>
      <c r="S24" s="132"/>
      <c r="T24" s="132"/>
      <c r="U24" s="132">
        <v>0.87390601000000245</v>
      </c>
      <c r="V24" s="137"/>
      <c r="W24" s="137"/>
      <c r="X24" s="137"/>
      <c r="Y24" s="137"/>
      <c r="Z24" s="131"/>
      <c r="AA24" s="137"/>
      <c r="AB24" s="135"/>
      <c r="AC24" s="132">
        <v>0</v>
      </c>
      <c r="AD24" s="131"/>
      <c r="AE24" s="138"/>
      <c r="AF24" s="128"/>
      <c r="AG24" s="128"/>
      <c r="AH24" s="132">
        <v>0</v>
      </c>
      <c r="AI24" s="213"/>
      <c r="AJ24" s="248">
        <v>675</v>
      </c>
    </row>
    <row r="25" spans="1:36" s="208" customFormat="1" ht="12.75">
      <c r="A25" s="127"/>
      <c r="B25" s="253" t="s">
        <v>30</v>
      </c>
      <c r="C25" s="128"/>
      <c r="D25" s="128"/>
      <c r="E25" s="128"/>
      <c r="F25" s="128"/>
      <c r="G25" s="128"/>
      <c r="H25" s="128"/>
      <c r="I25" s="138"/>
      <c r="J25" s="141">
        <v>0</v>
      </c>
      <c r="K25" s="138"/>
      <c r="L25" s="138"/>
      <c r="M25" s="138"/>
      <c r="N25" s="139"/>
      <c r="O25" s="141">
        <v>0</v>
      </c>
      <c r="P25" s="142"/>
      <c r="Q25" s="141">
        <v>0.87390601000000245</v>
      </c>
      <c r="R25" s="141"/>
      <c r="S25" s="141"/>
      <c r="T25" s="141"/>
      <c r="U25" s="141">
        <v>0.87390601000000245</v>
      </c>
      <c r="V25" s="138"/>
      <c r="W25" s="138"/>
      <c r="X25" s="138"/>
      <c r="Y25" s="138"/>
      <c r="Z25" s="131"/>
      <c r="AA25" s="138"/>
      <c r="AB25" s="138"/>
      <c r="AC25" s="141">
        <v>0</v>
      </c>
      <c r="AD25" s="131"/>
      <c r="AE25" s="138"/>
      <c r="AF25" s="128"/>
      <c r="AG25" s="128"/>
      <c r="AH25" s="141">
        <v>0</v>
      </c>
      <c r="AI25" s="128"/>
      <c r="AJ25" s="342">
        <v>675</v>
      </c>
    </row>
    <row r="26" spans="1:36" s="206" customFormat="1" ht="12.75">
      <c r="A26" s="124"/>
      <c r="B26" s="265" t="s">
        <v>31</v>
      </c>
      <c r="C26" s="125"/>
      <c r="D26" s="125"/>
      <c r="E26" s="125"/>
      <c r="F26" s="125"/>
      <c r="G26" s="125"/>
      <c r="H26" s="125"/>
      <c r="I26" s="125"/>
      <c r="J26" s="126"/>
      <c r="K26" s="125"/>
      <c r="L26" s="125"/>
      <c r="M26" s="125"/>
      <c r="N26" s="125"/>
      <c r="O26" s="126"/>
      <c r="P26" s="125"/>
      <c r="Q26" s="126"/>
      <c r="R26" s="126"/>
      <c r="S26" s="126"/>
      <c r="T26" s="126"/>
      <c r="U26" s="126"/>
      <c r="V26" s="125"/>
      <c r="W26" s="125"/>
      <c r="X26" s="125"/>
      <c r="Y26" s="125"/>
      <c r="Z26" s="125"/>
      <c r="AA26" s="125"/>
      <c r="AB26" s="125"/>
      <c r="AC26" s="126"/>
      <c r="AD26" s="125"/>
      <c r="AE26" s="125"/>
      <c r="AF26" s="125"/>
      <c r="AG26" s="125"/>
      <c r="AH26" s="126"/>
      <c r="AI26" s="125"/>
      <c r="AJ26" s="322"/>
    </row>
    <row r="27" spans="1:36" s="206" customFormat="1" ht="33.75" customHeight="1">
      <c r="A27" s="127">
        <v>10</v>
      </c>
      <c r="B27" s="183" t="s">
        <v>32</v>
      </c>
      <c r="C27" s="128"/>
      <c r="D27" s="128"/>
      <c r="E27" s="128"/>
      <c r="F27" s="128"/>
      <c r="G27" s="128"/>
      <c r="H27" s="128"/>
      <c r="I27" s="128"/>
      <c r="J27" s="130"/>
      <c r="K27" s="128"/>
      <c r="L27" s="128"/>
      <c r="M27" s="129"/>
      <c r="N27" s="129"/>
      <c r="O27" s="130"/>
      <c r="P27" s="128"/>
      <c r="Q27" s="132">
        <v>2</v>
      </c>
      <c r="R27" s="132">
        <v>0.37619945642666602</v>
      </c>
      <c r="S27" s="132">
        <v>0.71857060154666597</v>
      </c>
      <c r="T27" s="130">
        <v>0.70537398079999991</v>
      </c>
      <c r="U27" s="130">
        <v>0.19985596122666821</v>
      </c>
      <c r="V27" s="128"/>
      <c r="W27" s="128"/>
      <c r="X27" s="128"/>
      <c r="Y27" s="128"/>
      <c r="Z27" s="131"/>
      <c r="AA27" s="138"/>
      <c r="AB27" s="138"/>
      <c r="AC27" s="132">
        <v>0</v>
      </c>
      <c r="AD27" s="131"/>
      <c r="AE27" s="138"/>
      <c r="AF27" s="138"/>
      <c r="AG27" s="138"/>
      <c r="AH27" s="132">
        <v>0</v>
      </c>
      <c r="AI27" s="128"/>
      <c r="AJ27" s="248">
        <v>26000</v>
      </c>
    </row>
    <row r="28" spans="1:36" s="206" customFormat="1" ht="45.75" customHeight="1">
      <c r="A28" s="127">
        <v>11</v>
      </c>
      <c r="B28" s="183" t="s">
        <v>33</v>
      </c>
      <c r="C28" s="128"/>
      <c r="D28" s="128"/>
      <c r="E28" s="128"/>
      <c r="F28" s="128"/>
      <c r="G28" s="128"/>
      <c r="H28" s="128"/>
      <c r="I28" s="128"/>
      <c r="J28" s="130"/>
      <c r="K28" s="128"/>
      <c r="L28" s="128"/>
      <c r="M28" s="129"/>
      <c r="N28" s="129"/>
      <c r="O28" s="130"/>
      <c r="P28" s="128"/>
      <c r="Q28" s="132">
        <v>20.49999999999995</v>
      </c>
      <c r="R28" s="132">
        <v>2.6140098642508898</v>
      </c>
      <c r="S28" s="132">
        <v>13.959659789527301</v>
      </c>
      <c r="T28" s="130">
        <v>1.7196780589934202</v>
      </c>
      <c r="U28" s="130">
        <v>2.2066522872283398</v>
      </c>
      <c r="V28" s="128"/>
      <c r="W28" s="128"/>
      <c r="X28" s="128"/>
      <c r="Y28" s="128"/>
      <c r="Z28" s="211">
        <v>2013</v>
      </c>
      <c r="AA28" s="138">
        <v>20</v>
      </c>
      <c r="AB28" s="138" t="s">
        <v>185</v>
      </c>
      <c r="AC28" s="132">
        <v>2.59</v>
      </c>
      <c r="AD28" s="211">
        <v>2013</v>
      </c>
      <c r="AE28" s="138">
        <v>15</v>
      </c>
      <c r="AF28" s="138" t="s">
        <v>186</v>
      </c>
      <c r="AG28" s="138" t="s">
        <v>223</v>
      </c>
      <c r="AH28" s="132">
        <v>5.82</v>
      </c>
      <c r="AI28" s="128"/>
      <c r="AJ28" s="248">
        <v>1319</v>
      </c>
    </row>
    <row r="29" spans="1:36" s="208" customFormat="1" ht="12.75">
      <c r="A29" s="127"/>
      <c r="B29" s="255" t="s">
        <v>34</v>
      </c>
      <c r="C29" s="128"/>
      <c r="D29" s="128"/>
      <c r="E29" s="128"/>
      <c r="F29" s="128"/>
      <c r="G29" s="128"/>
      <c r="H29" s="128"/>
      <c r="I29" s="138"/>
      <c r="J29" s="141"/>
      <c r="K29" s="138"/>
      <c r="L29" s="138"/>
      <c r="M29" s="138"/>
      <c r="N29" s="139"/>
      <c r="O29" s="141"/>
      <c r="P29" s="142"/>
      <c r="Q29" s="141">
        <v>22.49999999999995</v>
      </c>
      <c r="R29" s="141">
        <v>2.9902093206775557</v>
      </c>
      <c r="S29" s="141">
        <v>14.678230391073967</v>
      </c>
      <c r="T29" s="141">
        <v>2.4250520397934201</v>
      </c>
      <c r="U29" s="141">
        <v>2.4065082484550082</v>
      </c>
      <c r="V29" s="138"/>
      <c r="W29" s="138"/>
      <c r="X29" s="138"/>
      <c r="Y29" s="138"/>
      <c r="Z29" s="131"/>
      <c r="AA29" s="138"/>
      <c r="AB29" s="138"/>
      <c r="AC29" s="141">
        <v>2.59</v>
      </c>
      <c r="AD29" s="131"/>
      <c r="AE29" s="138"/>
      <c r="AF29" s="128"/>
      <c r="AG29" s="128"/>
      <c r="AH29" s="141">
        <v>5.82</v>
      </c>
      <c r="AI29" s="128"/>
      <c r="AJ29" s="342">
        <v>27319</v>
      </c>
    </row>
    <row r="30" spans="1:36" s="208" customFormat="1" ht="33" customHeight="1">
      <c r="A30" s="143" t="s">
        <v>35</v>
      </c>
      <c r="B30" s="120" t="s">
        <v>36</v>
      </c>
      <c r="C30" s="128"/>
      <c r="D30" s="128"/>
      <c r="E30" s="128"/>
      <c r="F30" s="128"/>
      <c r="G30" s="128"/>
      <c r="H30" s="128"/>
      <c r="I30" s="128"/>
      <c r="J30" s="128"/>
      <c r="K30" s="129"/>
      <c r="L30" s="128"/>
      <c r="M30" s="129"/>
      <c r="N30" s="129"/>
      <c r="O30" s="144"/>
      <c r="P30" s="128"/>
      <c r="Q30" s="132">
        <v>0</v>
      </c>
      <c r="R30" s="132"/>
      <c r="S30" s="132"/>
      <c r="T30" s="130"/>
      <c r="U30" s="130"/>
      <c r="V30" s="128"/>
      <c r="W30" s="128"/>
      <c r="X30" s="128"/>
      <c r="Y30" s="128"/>
      <c r="Z30" s="131"/>
      <c r="AA30" s="128"/>
      <c r="AB30" s="128"/>
      <c r="AC30" s="132"/>
      <c r="AD30" s="131"/>
      <c r="AE30" s="128"/>
      <c r="AF30" s="128"/>
      <c r="AG30" s="129"/>
      <c r="AH30" s="142"/>
      <c r="AI30" s="128"/>
      <c r="AJ30" s="248"/>
    </row>
    <row r="31" spans="1:36" s="208" customFormat="1" ht="27" customHeight="1">
      <c r="A31" s="143" t="s">
        <v>37</v>
      </c>
      <c r="B31" s="120" t="s">
        <v>38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  <c r="N31" s="129"/>
      <c r="O31" s="123"/>
      <c r="P31" s="128"/>
      <c r="Q31" s="141">
        <v>4.9800000000000004</v>
      </c>
      <c r="R31" s="141">
        <v>4.9800000000000004</v>
      </c>
      <c r="S31" s="141">
        <v>0</v>
      </c>
      <c r="T31" s="141">
        <v>0</v>
      </c>
      <c r="U31" s="141">
        <v>0</v>
      </c>
      <c r="V31" s="123"/>
      <c r="W31" s="123"/>
      <c r="X31" s="123"/>
      <c r="Y31" s="123"/>
      <c r="Z31" s="131"/>
      <c r="AA31" s="128"/>
      <c r="AB31" s="128"/>
      <c r="AC31" s="324">
        <v>0</v>
      </c>
      <c r="AD31" s="131"/>
      <c r="AE31" s="128"/>
      <c r="AF31" s="128"/>
      <c r="AG31" s="128"/>
      <c r="AH31" s="324">
        <v>0</v>
      </c>
      <c r="AI31" s="128"/>
      <c r="AJ31" s="248"/>
    </row>
    <row r="32" spans="1:36" s="208" customFormat="1" ht="55.5" customHeight="1">
      <c r="A32" s="127">
        <v>12</v>
      </c>
      <c r="B32" s="250" t="s">
        <v>39</v>
      </c>
      <c r="C32" s="158"/>
      <c r="D32" s="158"/>
      <c r="E32" s="158"/>
      <c r="F32" s="134"/>
      <c r="G32" s="134"/>
      <c r="H32" s="134"/>
      <c r="I32" s="135"/>
      <c r="J32" s="136"/>
      <c r="K32" s="137"/>
      <c r="L32" s="138"/>
      <c r="M32" s="138"/>
      <c r="N32" s="139"/>
      <c r="O32" s="132"/>
      <c r="P32" s="140"/>
      <c r="Q32" s="325">
        <v>0</v>
      </c>
      <c r="R32" s="136"/>
      <c r="S32" s="132"/>
      <c r="T32" s="130"/>
      <c r="U32" s="130"/>
      <c r="V32" s="137"/>
      <c r="W32" s="137"/>
      <c r="X32" s="137"/>
      <c r="Y32" s="137"/>
      <c r="Z32" s="131"/>
      <c r="AA32" s="137"/>
      <c r="AB32" s="135"/>
      <c r="AC32" s="132"/>
      <c r="AD32" s="131"/>
      <c r="AE32" s="138"/>
      <c r="AF32" s="128"/>
      <c r="AG32" s="128"/>
      <c r="AH32" s="132"/>
      <c r="AI32" s="213"/>
      <c r="AJ32" s="248">
        <v>0</v>
      </c>
    </row>
    <row r="33" spans="1:36" s="208" customFormat="1" ht="25.5">
      <c r="A33" s="127">
        <v>13</v>
      </c>
      <c r="B33" s="250" t="s">
        <v>40</v>
      </c>
      <c r="C33" s="158"/>
      <c r="D33" s="158"/>
      <c r="E33" s="158"/>
      <c r="F33" s="134"/>
      <c r="G33" s="134"/>
      <c r="H33" s="134"/>
      <c r="I33" s="135"/>
      <c r="J33" s="136"/>
      <c r="K33" s="137"/>
      <c r="L33" s="138"/>
      <c r="M33" s="138"/>
      <c r="N33" s="139"/>
      <c r="O33" s="132"/>
      <c r="P33" s="140"/>
      <c r="Q33" s="325">
        <v>4.9800000000000004</v>
      </c>
      <c r="R33" s="136">
        <v>4.9800000000000004</v>
      </c>
      <c r="S33" s="132"/>
      <c r="T33" s="132"/>
      <c r="U33" s="130"/>
      <c r="V33" s="137"/>
      <c r="W33" s="137"/>
      <c r="X33" s="137"/>
      <c r="Y33" s="137"/>
      <c r="Z33" s="131"/>
      <c r="AA33" s="137"/>
      <c r="AB33" s="135"/>
      <c r="AC33" s="132"/>
      <c r="AD33" s="131"/>
      <c r="AE33" s="138"/>
      <c r="AF33" s="128"/>
      <c r="AG33" s="128"/>
      <c r="AH33" s="132"/>
      <c r="AI33" s="213"/>
      <c r="AJ33" s="248">
        <v>0</v>
      </c>
    </row>
    <row r="34" spans="1:36" s="208" customFormat="1" ht="43.5" customHeight="1">
      <c r="A34" s="143" t="s">
        <v>41</v>
      </c>
      <c r="B34" s="120" t="s">
        <v>42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9"/>
      <c r="N34" s="129"/>
      <c r="O34" s="128"/>
      <c r="P34" s="128"/>
      <c r="Q34" s="132">
        <v>0</v>
      </c>
      <c r="R34" s="132"/>
      <c r="S34" s="132"/>
      <c r="T34" s="130"/>
      <c r="U34" s="130"/>
      <c r="V34" s="128"/>
      <c r="W34" s="128"/>
      <c r="X34" s="128"/>
      <c r="Y34" s="128"/>
      <c r="Z34" s="131"/>
      <c r="AA34" s="128"/>
      <c r="AB34" s="128"/>
      <c r="AC34" s="132"/>
      <c r="AD34" s="131"/>
      <c r="AE34" s="128"/>
      <c r="AF34" s="128"/>
      <c r="AG34" s="128"/>
      <c r="AH34" s="142"/>
      <c r="AI34" s="128"/>
      <c r="AJ34" s="248"/>
    </row>
    <row r="35" spans="1:36" s="208" customFormat="1" ht="12.95" customHeight="1">
      <c r="A35" s="119" t="s">
        <v>43</v>
      </c>
      <c r="B35" s="120" t="s">
        <v>44</v>
      </c>
      <c r="C35" s="207"/>
      <c r="D35" s="207"/>
      <c r="E35" s="207"/>
      <c r="F35" s="207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8">
        <v>3028.7260939899993</v>
      </c>
      <c r="R35" s="118">
        <v>225.29214132670694</v>
      </c>
      <c r="S35" s="118">
        <v>1512.1302421055918</v>
      </c>
      <c r="T35" s="118">
        <v>222.60563077650656</v>
      </c>
      <c r="U35" s="118">
        <v>1068.6980797811943</v>
      </c>
      <c r="V35" s="116"/>
      <c r="W35" s="116"/>
      <c r="X35" s="116"/>
      <c r="Y35" s="116"/>
      <c r="Z35" s="116"/>
      <c r="AA35" s="116"/>
      <c r="AB35" s="116"/>
      <c r="AC35" s="118">
        <v>24.8</v>
      </c>
      <c r="AD35" s="116"/>
      <c r="AE35" s="116"/>
      <c r="AF35" s="116"/>
      <c r="AG35" s="116"/>
      <c r="AH35" s="118">
        <v>39.212999999999994</v>
      </c>
      <c r="AI35" s="207"/>
      <c r="AJ35" s="342">
        <v>116178</v>
      </c>
    </row>
    <row r="36" spans="1:36" s="208" customFormat="1" ht="25.5">
      <c r="A36" s="143" t="s">
        <v>45</v>
      </c>
      <c r="B36" s="120" t="s">
        <v>14</v>
      </c>
      <c r="C36" s="158"/>
      <c r="D36" s="158"/>
      <c r="E36" s="158"/>
      <c r="F36" s="134"/>
      <c r="G36" s="134"/>
      <c r="H36" s="134"/>
      <c r="I36" s="146"/>
      <c r="J36" s="146"/>
      <c r="K36" s="128"/>
      <c r="L36" s="128"/>
      <c r="M36" s="128"/>
      <c r="N36" s="129"/>
      <c r="O36" s="147"/>
      <c r="P36" s="147"/>
      <c r="Q36" s="141">
        <v>3028.7260939899993</v>
      </c>
      <c r="R36" s="141">
        <v>225.29214132670694</v>
      </c>
      <c r="S36" s="141">
        <v>1512.1302421055918</v>
      </c>
      <c r="T36" s="141">
        <v>222.60563077650656</v>
      </c>
      <c r="U36" s="141">
        <v>1068.6980797811943</v>
      </c>
      <c r="V36" s="146"/>
      <c r="W36" s="146"/>
      <c r="X36" s="146"/>
      <c r="Y36" s="146"/>
      <c r="Z36" s="131"/>
      <c r="AA36" s="146"/>
      <c r="AB36" s="146"/>
      <c r="AC36" s="141">
        <v>24.8</v>
      </c>
      <c r="AD36" s="131"/>
      <c r="AE36" s="128"/>
      <c r="AF36" s="128"/>
      <c r="AG36" s="128"/>
      <c r="AH36" s="141">
        <v>39.212999999999994</v>
      </c>
      <c r="AI36" s="213"/>
      <c r="AJ36" s="342">
        <v>116178</v>
      </c>
    </row>
    <row r="37" spans="1:36" s="206" customFormat="1" ht="12.75">
      <c r="A37" s="124"/>
      <c r="B37" s="265" t="s">
        <v>15</v>
      </c>
      <c r="C37" s="125"/>
      <c r="D37" s="125"/>
      <c r="E37" s="125"/>
      <c r="F37" s="125"/>
      <c r="G37" s="125"/>
      <c r="H37" s="125"/>
      <c r="I37" s="125"/>
      <c r="J37" s="126"/>
      <c r="K37" s="125"/>
      <c r="L37" s="125"/>
      <c r="M37" s="125"/>
      <c r="N37" s="125"/>
      <c r="O37" s="126"/>
      <c r="P37" s="125"/>
      <c r="Q37" s="126"/>
      <c r="R37" s="126"/>
      <c r="S37" s="126"/>
      <c r="T37" s="126"/>
      <c r="U37" s="126"/>
      <c r="V37" s="125"/>
      <c r="W37" s="125"/>
      <c r="X37" s="125"/>
      <c r="Y37" s="125"/>
      <c r="Z37" s="125"/>
      <c r="AA37" s="125"/>
      <c r="AB37" s="125"/>
      <c r="AC37" s="126"/>
      <c r="AD37" s="125"/>
      <c r="AE37" s="125"/>
      <c r="AF37" s="125"/>
      <c r="AG37" s="125"/>
      <c r="AH37" s="126"/>
      <c r="AI37" s="125"/>
      <c r="AJ37" s="322"/>
    </row>
    <row r="38" spans="1:36" s="208" customFormat="1" ht="54.95" customHeight="1">
      <c r="A38" s="127">
        <v>14</v>
      </c>
      <c r="B38" s="250" t="s">
        <v>226</v>
      </c>
      <c r="C38" s="128"/>
      <c r="D38" s="128"/>
      <c r="E38" s="128"/>
      <c r="F38" s="212"/>
      <c r="G38" s="212"/>
      <c r="H38" s="212"/>
      <c r="I38" s="213"/>
      <c r="J38" s="213"/>
      <c r="K38" s="128"/>
      <c r="L38" s="128"/>
      <c r="M38" s="128"/>
      <c r="N38" s="129"/>
      <c r="O38" s="214"/>
      <c r="P38" s="214"/>
      <c r="Q38" s="132">
        <v>0</v>
      </c>
      <c r="R38" s="210"/>
      <c r="S38" s="210"/>
      <c r="T38" s="210"/>
      <c r="U38" s="132"/>
      <c r="V38" s="213"/>
      <c r="W38" s="213"/>
      <c r="X38" s="213"/>
      <c r="Y38" s="213"/>
      <c r="Z38" s="131"/>
      <c r="AA38" s="146"/>
      <c r="AB38" s="149"/>
      <c r="AC38" s="132"/>
      <c r="AD38" s="131"/>
      <c r="AE38" s="128"/>
      <c r="AF38" s="128"/>
      <c r="AG38" s="139"/>
      <c r="AH38" s="132"/>
      <c r="AI38" s="213"/>
      <c r="AJ38" s="248">
        <v>0</v>
      </c>
    </row>
    <row r="39" spans="1:36" s="208" customFormat="1" ht="54.95" customHeight="1">
      <c r="A39" s="127">
        <v>15</v>
      </c>
      <c r="B39" s="250" t="s">
        <v>47</v>
      </c>
      <c r="C39" s="128"/>
      <c r="D39" s="128"/>
      <c r="E39" s="128"/>
      <c r="F39" s="212"/>
      <c r="G39" s="212"/>
      <c r="H39" s="212"/>
      <c r="I39" s="213"/>
      <c r="J39" s="213"/>
      <c r="K39" s="128"/>
      <c r="L39" s="128"/>
      <c r="M39" s="128"/>
      <c r="N39" s="129"/>
      <c r="O39" s="214"/>
      <c r="P39" s="214"/>
      <c r="Q39" s="132">
        <v>0</v>
      </c>
      <c r="R39" s="210"/>
      <c r="S39" s="210"/>
      <c r="T39" s="210"/>
      <c r="U39" s="130"/>
      <c r="V39" s="213"/>
      <c r="W39" s="213"/>
      <c r="X39" s="213"/>
      <c r="Y39" s="213"/>
      <c r="Z39" s="131"/>
      <c r="AA39" s="146"/>
      <c r="AB39" s="149"/>
      <c r="AC39" s="132"/>
      <c r="AD39" s="131"/>
      <c r="AE39" s="128"/>
      <c r="AF39" s="128"/>
      <c r="AG39" s="139"/>
      <c r="AH39" s="132"/>
      <c r="AI39" s="213"/>
      <c r="AJ39" s="248">
        <v>0</v>
      </c>
    </row>
    <row r="40" spans="1:36" s="208" customFormat="1" ht="45" customHeight="1">
      <c r="A40" s="127">
        <v>16</v>
      </c>
      <c r="B40" s="250" t="s">
        <v>48</v>
      </c>
      <c r="C40" s="128"/>
      <c r="D40" s="128"/>
      <c r="E40" s="128"/>
      <c r="F40" s="212"/>
      <c r="G40" s="212"/>
      <c r="H40" s="212"/>
      <c r="I40" s="213"/>
      <c r="J40" s="213"/>
      <c r="K40" s="128"/>
      <c r="L40" s="128"/>
      <c r="M40" s="128"/>
      <c r="N40" s="129"/>
      <c r="O40" s="214"/>
      <c r="P40" s="214"/>
      <c r="Q40" s="132">
        <v>0</v>
      </c>
      <c r="R40" s="210"/>
      <c r="S40" s="210"/>
      <c r="T40" s="210"/>
      <c r="U40" s="130"/>
      <c r="V40" s="213"/>
      <c r="W40" s="213"/>
      <c r="X40" s="213"/>
      <c r="Y40" s="213"/>
      <c r="Z40" s="131"/>
      <c r="AA40" s="146"/>
      <c r="AB40" s="149"/>
      <c r="AC40" s="132"/>
      <c r="AD40" s="131"/>
      <c r="AE40" s="128"/>
      <c r="AF40" s="128"/>
      <c r="AG40" s="139"/>
      <c r="AH40" s="132"/>
      <c r="AI40" s="213"/>
      <c r="AJ40" s="248">
        <v>0</v>
      </c>
    </row>
    <row r="41" spans="1:36" s="208" customFormat="1" ht="12.75">
      <c r="A41" s="127"/>
      <c r="B41" s="255" t="s">
        <v>49</v>
      </c>
      <c r="C41" s="128"/>
      <c r="D41" s="128"/>
      <c r="E41" s="128"/>
      <c r="F41" s="128"/>
      <c r="G41" s="128"/>
      <c r="H41" s="128"/>
      <c r="I41" s="138"/>
      <c r="J41" s="141"/>
      <c r="K41" s="138"/>
      <c r="L41" s="138"/>
      <c r="M41" s="138"/>
      <c r="N41" s="139"/>
      <c r="O41" s="141"/>
      <c r="P41" s="142"/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324">
        <v>0</v>
      </c>
      <c r="W41" s="324">
        <v>0</v>
      </c>
      <c r="X41" s="324">
        <v>0</v>
      </c>
      <c r="Y41" s="324">
        <v>0</v>
      </c>
      <c r="Z41" s="131"/>
      <c r="AA41" s="138"/>
      <c r="AB41" s="138"/>
      <c r="AC41" s="141">
        <v>0</v>
      </c>
      <c r="AD41" s="131"/>
      <c r="AE41" s="138"/>
      <c r="AF41" s="128"/>
      <c r="AG41" s="128"/>
      <c r="AH41" s="141">
        <v>0</v>
      </c>
      <c r="AI41" s="128"/>
      <c r="AJ41" s="248"/>
    </row>
    <row r="42" spans="1:36" s="206" customFormat="1" ht="12.75">
      <c r="A42" s="124"/>
      <c r="B42" s="265" t="s">
        <v>50</v>
      </c>
      <c r="C42" s="125"/>
      <c r="D42" s="125"/>
      <c r="E42" s="125"/>
      <c r="F42" s="125"/>
      <c r="G42" s="125"/>
      <c r="H42" s="125"/>
      <c r="I42" s="125"/>
      <c r="J42" s="126"/>
      <c r="K42" s="125"/>
      <c r="L42" s="125"/>
      <c r="M42" s="125"/>
      <c r="N42" s="125"/>
      <c r="O42" s="126"/>
      <c r="P42" s="125"/>
      <c r="Q42" s="126">
        <v>0</v>
      </c>
      <c r="R42" s="126"/>
      <c r="S42" s="126"/>
      <c r="T42" s="126"/>
      <c r="U42" s="126"/>
      <c r="V42" s="125"/>
      <c r="W42" s="125"/>
      <c r="X42" s="125"/>
      <c r="Y42" s="125"/>
      <c r="Z42" s="125"/>
      <c r="AA42" s="125"/>
      <c r="AB42" s="125"/>
      <c r="AC42" s="126"/>
      <c r="AD42" s="125"/>
      <c r="AE42" s="125"/>
      <c r="AF42" s="125"/>
      <c r="AG42" s="125"/>
      <c r="AH42" s="126"/>
      <c r="AI42" s="125"/>
      <c r="AJ42" s="322"/>
    </row>
    <row r="43" spans="1:36" s="208" customFormat="1" ht="45" customHeight="1">
      <c r="A43" s="127">
        <v>17</v>
      </c>
      <c r="B43" s="217" t="s">
        <v>51</v>
      </c>
      <c r="C43" s="158"/>
      <c r="D43" s="158"/>
      <c r="E43" s="158"/>
      <c r="F43" s="134"/>
      <c r="G43" s="134"/>
      <c r="H43" s="134"/>
      <c r="I43" s="146"/>
      <c r="J43" s="146"/>
      <c r="K43" s="128"/>
      <c r="L43" s="128"/>
      <c r="M43" s="128"/>
      <c r="N43" s="129"/>
      <c r="O43" s="147"/>
      <c r="P43" s="147"/>
      <c r="Q43" s="325">
        <v>125.82</v>
      </c>
      <c r="R43" s="136">
        <v>1.4200426563455011</v>
      </c>
      <c r="S43" s="136">
        <v>106.9911919096764</v>
      </c>
      <c r="T43" s="145">
        <v>4.6233423171671797</v>
      </c>
      <c r="U43" s="130">
        <v>12.785423116810911</v>
      </c>
      <c r="V43" s="146"/>
      <c r="W43" s="146"/>
      <c r="X43" s="146"/>
      <c r="Y43" s="146"/>
      <c r="Z43" s="131"/>
      <c r="AA43" s="146"/>
      <c r="AB43" s="149"/>
      <c r="AC43" s="132"/>
      <c r="AD43" s="131"/>
      <c r="AE43" s="128"/>
      <c r="AF43" s="128"/>
      <c r="AG43" s="128"/>
      <c r="AH43" s="132"/>
      <c r="AI43" s="213"/>
      <c r="AJ43" s="248">
        <v>0</v>
      </c>
    </row>
    <row r="44" spans="1:36" s="208" customFormat="1" ht="42" customHeight="1">
      <c r="A44" s="127">
        <v>18</v>
      </c>
      <c r="B44" s="217" t="s">
        <v>52</v>
      </c>
      <c r="C44" s="158"/>
      <c r="D44" s="158"/>
      <c r="E44" s="158"/>
      <c r="F44" s="134"/>
      <c r="G44" s="134"/>
      <c r="H44" s="134"/>
      <c r="I44" s="146"/>
      <c r="J44" s="146"/>
      <c r="K44" s="128"/>
      <c r="L44" s="128"/>
      <c r="M44" s="128"/>
      <c r="N44" s="129"/>
      <c r="O44" s="147"/>
      <c r="P44" s="147"/>
      <c r="Q44" s="325">
        <v>74</v>
      </c>
      <c r="R44" s="136">
        <v>1.5438198733565009</v>
      </c>
      <c r="S44" s="136">
        <v>63.798899983582203</v>
      </c>
      <c r="T44" s="145">
        <v>7.1773741463294201</v>
      </c>
      <c r="U44" s="130">
        <v>1.4799059967318797</v>
      </c>
      <c r="V44" s="146"/>
      <c r="W44" s="146"/>
      <c r="X44" s="146"/>
      <c r="Y44" s="146"/>
      <c r="Z44" s="131"/>
      <c r="AA44" s="146"/>
      <c r="AB44" s="149"/>
      <c r="AC44" s="132"/>
      <c r="AD44" s="131"/>
      <c r="AE44" s="128"/>
      <c r="AF44" s="128"/>
      <c r="AG44" s="128"/>
      <c r="AH44" s="132"/>
      <c r="AI44" s="213"/>
      <c r="AJ44" s="248">
        <v>0</v>
      </c>
    </row>
    <row r="45" spans="1:36" s="208" customFormat="1" ht="42" customHeight="1">
      <c r="A45" s="127">
        <v>19</v>
      </c>
      <c r="B45" s="217" t="s">
        <v>53</v>
      </c>
      <c r="C45" s="158"/>
      <c r="D45" s="158"/>
      <c r="E45" s="158"/>
      <c r="F45" s="134"/>
      <c r="G45" s="134"/>
      <c r="H45" s="134"/>
      <c r="I45" s="146"/>
      <c r="J45" s="146"/>
      <c r="K45" s="128"/>
      <c r="L45" s="128"/>
      <c r="M45" s="128"/>
      <c r="N45" s="129"/>
      <c r="O45" s="147"/>
      <c r="P45" s="147"/>
      <c r="Q45" s="325">
        <v>0</v>
      </c>
      <c r="R45" s="136"/>
      <c r="S45" s="136"/>
      <c r="T45" s="145"/>
      <c r="U45" s="130"/>
      <c r="V45" s="146"/>
      <c r="W45" s="146"/>
      <c r="X45" s="146"/>
      <c r="Y45" s="146"/>
      <c r="Z45" s="131"/>
      <c r="AA45" s="146"/>
      <c r="AB45" s="149"/>
      <c r="AC45" s="132"/>
      <c r="AD45" s="131"/>
      <c r="AE45" s="128"/>
      <c r="AF45" s="128"/>
      <c r="AG45" s="129"/>
      <c r="AH45" s="132"/>
      <c r="AI45" s="213"/>
      <c r="AJ45" s="248">
        <v>0</v>
      </c>
    </row>
    <row r="46" spans="1:36" s="208" customFormat="1" ht="42" customHeight="1">
      <c r="A46" s="127">
        <v>20</v>
      </c>
      <c r="B46" s="217" t="s">
        <v>54</v>
      </c>
      <c r="C46" s="158"/>
      <c r="D46" s="158"/>
      <c r="E46" s="158"/>
      <c r="F46" s="134"/>
      <c r="G46" s="134"/>
      <c r="H46" s="134"/>
      <c r="I46" s="146"/>
      <c r="J46" s="146"/>
      <c r="K46" s="128"/>
      <c r="L46" s="128"/>
      <c r="M46" s="128"/>
      <c r="N46" s="129"/>
      <c r="O46" s="147"/>
      <c r="P46" s="147"/>
      <c r="Q46" s="325">
        <v>106</v>
      </c>
      <c r="R46" s="136">
        <v>10.344261160895501</v>
      </c>
      <c r="S46" s="136">
        <v>83.739845095885201</v>
      </c>
      <c r="T46" s="145">
        <v>4.0120336571606403</v>
      </c>
      <c r="U46" s="130">
        <v>7.9038600860586596</v>
      </c>
      <c r="V46" s="146"/>
      <c r="W46" s="146"/>
      <c r="X46" s="146"/>
      <c r="Y46" s="146"/>
      <c r="Z46" s="131"/>
      <c r="AA46" s="146"/>
      <c r="AB46" s="135"/>
      <c r="AC46" s="132"/>
      <c r="AD46" s="131"/>
      <c r="AE46" s="138"/>
      <c r="AF46" s="138"/>
      <c r="AG46" s="138"/>
      <c r="AH46" s="132"/>
      <c r="AI46" s="231"/>
      <c r="AJ46" s="248">
        <v>0</v>
      </c>
    </row>
    <row r="47" spans="1:36" s="208" customFormat="1" ht="40.5" customHeight="1">
      <c r="A47" s="127">
        <v>21</v>
      </c>
      <c r="B47" s="217" t="s">
        <v>55</v>
      </c>
      <c r="C47" s="158"/>
      <c r="D47" s="158"/>
      <c r="E47" s="158"/>
      <c r="F47" s="134"/>
      <c r="G47" s="134"/>
      <c r="H47" s="134"/>
      <c r="I47" s="146"/>
      <c r="J47" s="146"/>
      <c r="K47" s="128"/>
      <c r="L47" s="128"/>
      <c r="M47" s="128"/>
      <c r="N47" s="129"/>
      <c r="O47" s="147"/>
      <c r="P47" s="147"/>
      <c r="Q47" s="325">
        <v>169</v>
      </c>
      <c r="R47" s="136">
        <v>20.303017463410601</v>
      </c>
      <c r="S47" s="136">
        <v>114.5849603623728</v>
      </c>
      <c r="T47" s="145">
        <v>11.341090518029398</v>
      </c>
      <c r="U47" s="130">
        <v>22.770931656187194</v>
      </c>
      <c r="V47" s="146"/>
      <c r="W47" s="146"/>
      <c r="X47" s="146"/>
      <c r="Y47" s="146"/>
      <c r="Z47" s="131"/>
      <c r="AA47" s="146"/>
      <c r="AB47" s="135"/>
      <c r="AC47" s="132"/>
      <c r="AD47" s="131"/>
      <c r="AE47" s="138"/>
      <c r="AF47" s="138"/>
      <c r="AG47" s="138"/>
      <c r="AH47" s="132"/>
      <c r="AI47" s="231"/>
      <c r="AJ47" s="248">
        <v>0</v>
      </c>
    </row>
    <row r="48" spans="1:36" s="208" customFormat="1" ht="41.25" customHeight="1">
      <c r="A48" s="127">
        <v>22</v>
      </c>
      <c r="B48" s="217" t="s">
        <v>56</v>
      </c>
      <c r="C48" s="128"/>
      <c r="D48" s="128"/>
      <c r="E48" s="128"/>
      <c r="F48" s="128"/>
      <c r="G48" s="128"/>
      <c r="H48" s="128"/>
      <c r="I48" s="128"/>
      <c r="J48" s="123"/>
      <c r="K48" s="128"/>
      <c r="L48" s="128"/>
      <c r="M48" s="129"/>
      <c r="N48" s="129"/>
      <c r="O48" s="123"/>
      <c r="P48" s="130"/>
      <c r="Q48" s="325">
        <v>95</v>
      </c>
      <c r="R48" s="136">
        <v>1.5332108785814995</v>
      </c>
      <c r="S48" s="132">
        <v>79.005804811774638</v>
      </c>
      <c r="T48" s="130">
        <v>1.35450596641288</v>
      </c>
      <c r="U48" s="130">
        <v>13.106478343230982</v>
      </c>
      <c r="V48" s="128"/>
      <c r="W48" s="128"/>
      <c r="X48" s="128"/>
      <c r="Y48" s="128"/>
      <c r="Z48" s="131"/>
      <c r="AA48" s="146"/>
      <c r="AB48" s="135"/>
      <c r="AC48" s="132"/>
      <c r="AD48" s="131"/>
      <c r="AE48" s="138"/>
      <c r="AF48" s="138"/>
      <c r="AG48" s="138"/>
      <c r="AH48" s="132"/>
      <c r="AI48" s="138"/>
      <c r="AJ48" s="248">
        <v>0</v>
      </c>
    </row>
    <row r="49" spans="1:36" s="208" customFormat="1" ht="41.25" customHeight="1">
      <c r="A49" s="127">
        <v>23</v>
      </c>
      <c r="B49" s="217" t="s">
        <v>57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  <c r="N49" s="129"/>
      <c r="O49" s="128"/>
      <c r="P49" s="128"/>
      <c r="Q49" s="325">
        <v>41.81</v>
      </c>
      <c r="R49" s="136">
        <v>1.2388777990840003</v>
      </c>
      <c r="S49" s="136">
        <v>34.333958188310802</v>
      </c>
      <c r="T49" s="145">
        <v>0.68591117140748903</v>
      </c>
      <c r="U49" s="130">
        <v>5.5512528411977096</v>
      </c>
      <c r="V49" s="128"/>
      <c r="W49" s="128"/>
      <c r="X49" s="128"/>
      <c r="Y49" s="128"/>
      <c r="Z49" s="131"/>
      <c r="AA49" s="146"/>
      <c r="AB49" s="135"/>
      <c r="AC49" s="132"/>
      <c r="AD49" s="131"/>
      <c r="AE49" s="138"/>
      <c r="AF49" s="138"/>
      <c r="AG49" s="138"/>
      <c r="AH49" s="132"/>
      <c r="AI49" s="138"/>
      <c r="AJ49" s="248">
        <v>0</v>
      </c>
    </row>
    <row r="50" spans="1:36" s="208" customFormat="1" ht="42.75" customHeight="1">
      <c r="A50" s="127">
        <v>24</v>
      </c>
      <c r="B50" s="217" t="s">
        <v>58</v>
      </c>
      <c r="C50" s="158"/>
      <c r="D50" s="158"/>
      <c r="E50" s="158"/>
      <c r="F50" s="134"/>
      <c r="G50" s="134"/>
      <c r="H50" s="134"/>
      <c r="I50" s="146"/>
      <c r="J50" s="146"/>
      <c r="K50" s="146"/>
      <c r="L50" s="146"/>
      <c r="M50" s="129"/>
      <c r="N50" s="149"/>
      <c r="O50" s="150"/>
      <c r="P50" s="147"/>
      <c r="Q50" s="325">
        <v>38.04</v>
      </c>
      <c r="R50" s="136">
        <v>0.32105584820804989</v>
      </c>
      <c r="S50" s="136">
        <v>33.160847895837598</v>
      </c>
      <c r="T50" s="145">
        <v>1.35426821828569</v>
      </c>
      <c r="U50" s="130">
        <v>3.2038280376686634</v>
      </c>
      <c r="V50" s="146"/>
      <c r="W50" s="146"/>
      <c r="X50" s="146"/>
      <c r="Y50" s="146"/>
      <c r="Z50" s="131"/>
      <c r="AA50" s="146"/>
      <c r="AB50" s="135"/>
      <c r="AC50" s="132"/>
      <c r="AD50" s="131"/>
      <c r="AE50" s="138"/>
      <c r="AF50" s="138"/>
      <c r="AG50" s="135"/>
      <c r="AH50" s="132"/>
      <c r="AI50" s="231"/>
      <c r="AJ50" s="248">
        <v>0</v>
      </c>
    </row>
    <row r="51" spans="1:36" s="208" customFormat="1" ht="42.75" customHeight="1">
      <c r="A51" s="127">
        <v>25</v>
      </c>
      <c r="B51" s="217" t="s">
        <v>59</v>
      </c>
      <c r="C51" s="158"/>
      <c r="D51" s="158"/>
      <c r="E51" s="158"/>
      <c r="F51" s="134"/>
      <c r="G51" s="134"/>
      <c r="H51" s="134"/>
      <c r="I51" s="146"/>
      <c r="J51" s="146"/>
      <c r="K51" s="146"/>
      <c r="L51" s="146"/>
      <c r="M51" s="129"/>
      <c r="N51" s="149"/>
      <c r="O51" s="150"/>
      <c r="P51" s="147"/>
      <c r="Q51" s="325">
        <v>9</v>
      </c>
      <c r="R51" s="215">
        <v>1.1050612894325</v>
      </c>
      <c r="S51" s="215">
        <v>6.2200270865055503</v>
      </c>
      <c r="T51" s="216">
        <v>0.73674675911228693</v>
      </c>
      <c r="U51" s="130">
        <v>0.93816486494966256</v>
      </c>
      <c r="V51" s="146"/>
      <c r="W51" s="146"/>
      <c r="X51" s="146"/>
      <c r="Y51" s="146"/>
      <c r="Z51" s="211"/>
      <c r="AA51" s="146"/>
      <c r="AB51" s="135"/>
      <c r="AC51" s="132"/>
      <c r="AD51" s="211"/>
      <c r="AE51" s="138"/>
      <c r="AF51" s="138"/>
      <c r="AG51" s="135"/>
      <c r="AH51" s="132"/>
      <c r="AI51" s="231"/>
      <c r="AJ51" s="248">
        <v>0</v>
      </c>
    </row>
    <row r="52" spans="1:36" s="208" customFormat="1" ht="42.75" customHeight="1">
      <c r="A52" s="127">
        <v>26</v>
      </c>
      <c r="B52" s="217" t="s">
        <v>60</v>
      </c>
      <c r="C52" s="218"/>
      <c r="D52" s="218"/>
      <c r="E52" s="218"/>
      <c r="F52" s="219"/>
      <c r="G52" s="219"/>
      <c r="H52" s="219"/>
      <c r="I52" s="137"/>
      <c r="J52" s="137"/>
      <c r="K52" s="137"/>
      <c r="L52" s="137"/>
      <c r="M52" s="139"/>
      <c r="N52" s="135"/>
      <c r="O52" s="220"/>
      <c r="P52" s="140"/>
      <c r="Q52" s="325">
        <v>40</v>
      </c>
      <c r="R52" s="215">
        <v>4.3997606300000003</v>
      </c>
      <c r="S52" s="215">
        <v>2.0967359160000001</v>
      </c>
      <c r="T52" s="215">
        <v>32.968353649999997</v>
      </c>
      <c r="U52" s="130">
        <v>0.53514980399999956</v>
      </c>
      <c r="V52" s="146"/>
      <c r="W52" s="146"/>
      <c r="X52" s="146"/>
      <c r="Y52" s="146"/>
      <c r="Z52" s="131"/>
      <c r="AA52" s="137"/>
      <c r="AB52" s="135"/>
      <c r="AC52" s="132"/>
      <c r="AD52" s="131"/>
      <c r="AE52" s="138"/>
      <c r="AF52" s="138"/>
      <c r="AG52" s="135"/>
      <c r="AH52" s="132"/>
      <c r="AI52" s="231"/>
      <c r="AJ52" s="248">
        <v>0</v>
      </c>
    </row>
    <row r="53" spans="1:36" s="208" customFormat="1" ht="42.75" customHeight="1">
      <c r="A53" s="127">
        <v>27</v>
      </c>
      <c r="B53" s="217" t="s">
        <v>61</v>
      </c>
      <c r="C53" s="218"/>
      <c r="D53" s="218"/>
      <c r="E53" s="218"/>
      <c r="F53" s="219"/>
      <c r="G53" s="219"/>
      <c r="H53" s="219"/>
      <c r="I53" s="137"/>
      <c r="J53" s="137"/>
      <c r="K53" s="137"/>
      <c r="L53" s="137"/>
      <c r="M53" s="139"/>
      <c r="N53" s="135"/>
      <c r="O53" s="220"/>
      <c r="P53" s="140"/>
      <c r="Q53" s="325">
        <v>3</v>
      </c>
      <c r="R53" s="215">
        <v>2.15540201</v>
      </c>
      <c r="S53" s="215"/>
      <c r="T53" s="215"/>
      <c r="U53" s="130">
        <v>0.84459799000000002</v>
      </c>
      <c r="V53" s="146"/>
      <c r="W53" s="146"/>
      <c r="X53" s="146"/>
      <c r="Y53" s="146"/>
      <c r="Z53" s="131"/>
      <c r="AA53" s="146"/>
      <c r="AB53" s="135"/>
      <c r="AC53" s="132"/>
      <c r="AD53" s="131"/>
      <c r="AE53" s="138"/>
      <c r="AF53" s="138"/>
      <c r="AG53" s="135"/>
      <c r="AH53" s="132"/>
      <c r="AI53" s="231"/>
      <c r="AJ53" s="248">
        <v>0</v>
      </c>
    </row>
    <row r="54" spans="1:36" s="208" customFormat="1" ht="12.75">
      <c r="A54" s="127"/>
      <c r="B54" s="253" t="s">
        <v>62</v>
      </c>
      <c r="C54" s="158"/>
      <c r="D54" s="158"/>
      <c r="E54" s="158"/>
      <c r="F54" s="134"/>
      <c r="G54" s="134"/>
      <c r="H54" s="134"/>
      <c r="I54" s="146"/>
      <c r="J54" s="146"/>
      <c r="K54" s="146"/>
      <c r="L54" s="146"/>
      <c r="M54" s="129"/>
      <c r="N54" s="149"/>
      <c r="O54" s="150"/>
      <c r="P54" s="147"/>
      <c r="Q54" s="141">
        <v>701.66999999999985</v>
      </c>
      <c r="R54" s="141">
        <v>44.364509609314155</v>
      </c>
      <c r="S54" s="141">
        <v>523.93227124994519</v>
      </c>
      <c r="T54" s="141">
        <v>64.253626403904974</v>
      </c>
      <c r="U54" s="141">
        <v>69.119592736835671</v>
      </c>
      <c r="V54" s="146"/>
      <c r="W54" s="146"/>
      <c r="X54" s="146"/>
      <c r="Y54" s="146"/>
      <c r="Z54" s="131"/>
      <c r="AA54" s="146"/>
      <c r="AB54" s="146"/>
      <c r="AC54" s="141">
        <v>0</v>
      </c>
      <c r="AD54" s="131"/>
      <c r="AE54" s="128"/>
      <c r="AF54" s="128"/>
      <c r="AG54" s="149"/>
      <c r="AH54" s="141">
        <v>0</v>
      </c>
      <c r="AI54" s="213"/>
      <c r="AJ54" s="248"/>
    </row>
    <row r="55" spans="1:36" s="206" customFormat="1" ht="12.75">
      <c r="A55" s="124"/>
      <c r="B55" s="265" t="s">
        <v>28</v>
      </c>
      <c r="C55" s="125"/>
      <c r="D55" s="125"/>
      <c r="E55" s="125"/>
      <c r="F55" s="125"/>
      <c r="G55" s="125"/>
      <c r="H55" s="125"/>
      <c r="I55" s="125"/>
      <c r="J55" s="126"/>
      <c r="K55" s="125"/>
      <c r="L55" s="125"/>
      <c r="M55" s="125"/>
      <c r="N55" s="125"/>
      <c r="O55" s="126"/>
      <c r="P55" s="125"/>
      <c r="Q55" s="126">
        <v>0</v>
      </c>
      <c r="R55" s="126"/>
      <c r="S55" s="126"/>
      <c r="T55" s="126"/>
      <c r="U55" s="126"/>
      <c r="V55" s="125"/>
      <c r="W55" s="125"/>
      <c r="X55" s="125"/>
      <c r="Y55" s="125"/>
      <c r="Z55" s="125"/>
      <c r="AA55" s="125"/>
      <c r="AB55" s="125"/>
      <c r="AC55" s="126"/>
      <c r="AD55" s="125"/>
      <c r="AE55" s="125"/>
      <c r="AF55" s="125"/>
      <c r="AG55" s="125"/>
      <c r="AH55" s="126"/>
      <c r="AI55" s="125"/>
      <c r="AJ55" s="322"/>
    </row>
    <row r="56" spans="1:36" s="208" customFormat="1" ht="44.25" customHeight="1">
      <c r="A56" s="127">
        <v>28</v>
      </c>
      <c r="B56" s="256" t="s">
        <v>63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28"/>
      <c r="Q56" s="325">
        <v>0.5</v>
      </c>
      <c r="R56" s="136"/>
      <c r="S56" s="136"/>
      <c r="T56" s="136"/>
      <c r="U56" s="130">
        <v>0.5</v>
      </c>
      <c r="V56" s="128"/>
      <c r="W56" s="128"/>
      <c r="X56" s="128"/>
      <c r="Y56" s="128"/>
      <c r="Z56" s="131">
        <v>2013</v>
      </c>
      <c r="AA56" s="128">
        <v>20</v>
      </c>
      <c r="AB56" s="139" t="s">
        <v>185</v>
      </c>
      <c r="AC56" s="132">
        <v>6.3</v>
      </c>
      <c r="AD56" s="131">
        <v>2013</v>
      </c>
      <c r="AE56" s="138">
        <v>15</v>
      </c>
      <c r="AF56" s="138" t="s">
        <v>186</v>
      </c>
      <c r="AG56" s="139" t="s">
        <v>187</v>
      </c>
      <c r="AH56" s="132">
        <v>3.117</v>
      </c>
      <c r="AI56" s="138"/>
      <c r="AJ56" s="248">
        <v>10866</v>
      </c>
    </row>
    <row r="57" spans="1:36" s="208" customFormat="1" ht="44.25" customHeight="1">
      <c r="A57" s="127">
        <v>29</v>
      </c>
      <c r="B57" s="256" t="s">
        <v>64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29"/>
      <c r="O57" s="151"/>
      <c r="P57" s="128"/>
      <c r="Q57" s="325">
        <v>0</v>
      </c>
      <c r="R57" s="136"/>
      <c r="S57" s="136"/>
      <c r="T57" s="136"/>
      <c r="U57" s="130">
        <v>0</v>
      </c>
      <c r="V57" s="128"/>
      <c r="W57" s="128"/>
      <c r="X57" s="128"/>
      <c r="Y57" s="128"/>
      <c r="Z57" s="131"/>
      <c r="AA57" s="128"/>
      <c r="AB57" s="139"/>
      <c r="AC57" s="132">
        <v>0</v>
      </c>
      <c r="AD57" s="131"/>
      <c r="AE57" s="138"/>
      <c r="AF57" s="138"/>
      <c r="AG57" s="138"/>
      <c r="AH57" s="132">
        <v>0</v>
      </c>
      <c r="AI57" s="138"/>
      <c r="AJ57" s="248">
        <v>0</v>
      </c>
    </row>
    <row r="58" spans="1:36" s="208" customFormat="1" ht="44.25" customHeight="1">
      <c r="A58" s="127">
        <v>30</v>
      </c>
      <c r="B58" s="256" t="s">
        <v>65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9"/>
      <c r="N58" s="129"/>
      <c r="O58" s="151"/>
      <c r="P58" s="128"/>
      <c r="Q58" s="325">
        <v>0</v>
      </c>
      <c r="R58" s="136"/>
      <c r="S58" s="136"/>
      <c r="T58" s="136"/>
      <c r="U58" s="130">
        <v>0</v>
      </c>
      <c r="V58" s="128"/>
      <c r="W58" s="128"/>
      <c r="X58" s="128"/>
      <c r="Y58" s="128"/>
      <c r="Z58" s="131"/>
      <c r="AA58" s="128"/>
      <c r="AB58" s="139"/>
      <c r="AC58" s="132">
        <v>0</v>
      </c>
      <c r="AD58" s="131"/>
      <c r="AE58" s="138"/>
      <c r="AF58" s="138"/>
      <c r="AG58" s="139"/>
      <c r="AH58" s="132">
        <v>0</v>
      </c>
      <c r="AI58" s="138"/>
      <c r="AJ58" s="248">
        <v>0</v>
      </c>
    </row>
    <row r="59" spans="1:36" s="208" customFormat="1" ht="44.25" customHeight="1">
      <c r="A59" s="127">
        <v>31</v>
      </c>
      <c r="B59" s="256" t="s">
        <v>66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9"/>
      <c r="N59" s="129"/>
      <c r="O59" s="151"/>
      <c r="P59" s="128"/>
      <c r="Q59" s="325">
        <v>0</v>
      </c>
      <c r="R59" s="136"/>
      <c r="S59" s="136"/>
      <c r="T59" s="136"/>
      <c r="U59" s="130">
        <v>0</v>
      </c>
      <c r="V59" s="128"/>
      <c r="W59" s="128"/>
      <c r="X59" s="128"/>
      <c r="Y59" s="128"/>
      <c r="Z59" s="131"/>
      <c r="AA59" s="128"/>
      <c r="AB59" s="139"/>
      <c r="AC59" s="132">
        <v>0</v>
      </c>
      <c r="AD59" s="131"/>
      <c r="AE59" s="138"/>
      <c r="AF59" s="138"/>
      <c r="AG59" s="139"/>
      <c r="AH59" s="132">
        <v>0</v>
      </c>
      <c r="AI59" s="138"/>
      <c r="AJ59" s="248">
        <v>0</v>
      </c>
    </row>
    <row r="60" spans="1:36" s="208" customFormat="1" ht="44.25" customHeight="1">
      <c r="A60" s="127">
        <v>32</v>
      </c>
      <c r="B60" s="256" t="s">
        <v>67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9"/>
      <c r="N60" s="129"/>
      <c r="O60" s="151"/>
      <c r="P60" s="128"/>
      <c r="Q60" s="325">
        <v>27</v>
      </c>
      <c r="R60" s="215">
        <v>3.6458293291542598</v>
      </c>
      <c r="S60" s="215">
        <v>17.885826873486799</v>
      </c>
      <c r="T60" s="215">
        <v>2.5131785909977902</v>
      </c>
      <c r="U60" s="130">
        <v>2.9551652063611504</v>
      </c>
      <c r="V60" s="128"/>
      <c r="W60" s="128"/>
      <c r="X60" s="128"/>
      <c r="Y60" s="128"/>
      <c r="Z60" s="211">
        <v>2013</v>
      </c>
      <c r="AA60" s="128">
        <v>20</v>
      </c>
      <c r="AB60" s="139" t="s">
        <v>185</v>
      </c>
      <c r="AC60" s="132">
        <v>3.95</v>
      </c>
      <c r="AD60" s="211">
        <v>2013</v>
      </c>
      <c r="AE60" s="138">
        <v>15</v>
      </c>
      <c r="AF60" s="138" t="s">
        <v>186</v>
      </c>
      <c r="AG60" s="138" t="s">
        <v>224</v>
      </c>
      <c r="AH60" s="132">
        <v>5.92</v>
      </c>
      <c r="AI60" s="138"/>
      <c r="AJ60" s="248">
        <v>0</v>
      </c>
    </row>
    <row r="61" spans="1:36" s="208" customFormat="1" ht="44.25" customHeight="1">
      <c r="A61" s="127">
        <v>33</v>
      </c>
      <c r="B61" s="256" t="s">
        <v>68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9"/>
      <c r="N61" s="129"/>
      <c r="O61" s="151"/>
      <c r="P61" s="128"/>
      <c r="Q61" s="325">
        <v>3</v>
      </c>
      <c r="R61" s="215">
        <v>3</v>
      </c>
      <c r="S61" s="215"/>
      <c r="T61" s="215"/>
      <c r="U61" s="130">
        <v>0</v>
      </c>
      <c r="V61" s="128"/>
      <c r="W61" s="128"/>
      <c r="X61" s="128"/>
      <c r="Y61" s="128"/>
      <c r="Z61" s="131"/>
      <c r="AA61" s="138"/>
      <c r="AB61" s="139"/>
      <c r="AC61" s="132">
        <v>0</v>
      </c>
      <c r="AD61" s="131"/>
      <c r="AE61" s="138"/>
      <c r="AF61" s="138"/>
      <c r="AG61" s="139"/>
      <c r="AH61" s="132">
        <v>0</v>
      </c>
      <c r="AI61" s="138"/>
      <c r="AJ61" s="248">
        <v>0</v>
      </c>
    </row>
    <row r="62" spans="1:36" s="208" customFormat="1" ht="44.25" customHeight="1">
      <c r="A62" s="127">
        <v>34</v>
      </c>
      <c r="B62" s="256" t="s">
        <v>69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9"/>
      <c r="N62" s="129"/>
      <c r="O62" s="151"/>
      <c r="P62" s="128"/>
      <c r="Q62" s="325">
        <v>2.1</v>
      </c>
      <c r="R62" s="215">
        <v>1.0386772106398299</v>
      </c>
      <c r="S62" s="215"/>
      <c r="T62" s="215">
        <v>0</v>
      </c>
      <c r="U62" s="130">
        <v>1.0613227893601702</v>
      </c>
      <c r="V62" s="128"/>
      <c r="W62" s="128"/>
      <c r="X62" s="128"/>
      <c r="Y62" s="128"/>
      <c r="Z62" s="131"/>
      <c r="AA62" s="128"/>
      <c r="AB62" s="139"/>
      <c r="AC62" s="132">
        <v>0</v>
      </c>
      <c r="AD62" s="131"/>
      <c r="AE62" s="138"/>
      <c r="AF62" s="138"/>
      <c r="AG62" s="139"/>
      <c r="AH62" s="132">
        <v>0</v>
      </c>
      <c r="AI62" s="138"/>
      <c r="AJ62" s="248">
        <v>0</v>
      </c>
    </row>
    <row r="63" spans="1:36" s="206" customFormat="1" ht="12.75">
      <c r="A63" s="127"/>
      <c r="B63" s="253" t="s">
        <v>30</v>
      </c>
      <c r="C63" s="122"/>
      <c r="D63" s="122"/>
      <c r="E63" s="122"/>
      <c r="F63" s="122"/>
      <c r="G63" s="122"/>
      <c r="H63" s="122"/>
      <c r="I63" s="122"/>
      <c r="J63" s="123"/>
      <c r="K63" s="122"/>
      <c r="L63" s="122"/>
      <c r="M63" s="122"/>
      <c r="N63" s="122"/>
      <c r="O63" s="123"/>
      <c r="P63" s="122"/>
      <c r="Q63" s="141">
        <v>32.6</v>
      </c>
      <c r="R63" s="141">
        <v>7.6845065397940902</v>
      </c>
      <c r="S63" s="141">
        <v>17.885826873486799</v>
      </c>
      <c r="T63" s="141">
        <v>2.5131785909977902</v>
      </c>
      <c r="U63" s="141">
        <v>4.5164879957213202</v>
      </c>
      <c r="V63" s="122"/>
      <c r="W63" s="122"/>
      <c r="X63" s="122"/>
      <c r="Y63" s="122"/>
      <c r="Z63" s="131"/>
      <c r="AA63" s="122"/>
      <c r="AB63" s="122"/>
      <c r="AC63" s="141">
        <v>10.25</v>
      </c>
      <c r="AD63" s="131"/>
      <c r="AE63" s="128"/>
      <c r="AF63" s="122"/>
      <c r="AG63" s="122"/>
      <c r="AH63" s="141">
        <v>9.036999999999999</v>
      </c>
      <c r="AI63" s="122"/>
      <c r="AJ63" s="342">
        <v>10866</v>
      </c>
    </row>
    <row r="64" spans="1:36" s="206" customFormat="1" ht="12.75">
      <c r="A64" s="124"/>
      <c r="B64" s="265" t="s">
        <v>70</v>
      </c>
      <c r="C64" s="125"/>
      <c r="D64" s="125"/>
      <c r="E64" s="125"/>
      <c r="F64" s="125"/>
      <c r="G64" s="125"/>
      <c r="H64" s="125"/>
      <c r="I64" s="125"/>
      <c r="J64" s="126"/>
      <c r="K64" s="125"/>
      <c r="L64" s="125"/>
      <c r="M64" s="125"/>
      <c r="N64" s="125"/>
      <c r="O64" s="126"/>
      <c r="P64" s="125"/>
      <c r="Q64" s="126">
        <v>0</v>
      </c>
      <c r="R64" s="126"/>
      <c r="S64" s="126"/>
      <c r="T64" s="126"/>
      <c r="U64" s="126"/>
      <c r="V64" s="125"/>
      <c r="W64" s="125"/>
      <c r="X64" s="125"/>
      <c r="Y64" s="125"/>
      <c r="Z64" s="125"/>
      <c r="AA64" s="125"/>
      <c r="AB64" s="125"/>
      <c r="AC64" s="126"/>
      <c r="AD64" s="125"/>
      <c r="AE64" s="125"/>
      <c r="AF64" s="125"/>
      <c r="AG64" s="125"/>
      <c r="AH64" s="126"/>
      <c r="AI64" s="125"/>
      <c r="AJ64" s="322"/>
    </row>
    <row r="65" spans="1:36" s="208" customFormat="1" ht="45.75" customHeight="1">
      <c r="A65" s="127">
        <v>35</v>
      </c>
      <c r="B65" s="183" t="s">
        <v>71</v>
      </c>
      <c r="C65" s="158"/>
      <c r="D65" s="158"/>
      <c r="E65" s="158"/>
      <c r="F65" s="134"/>
      <c r="G65" s="134"/>
      <c r="H65" s="134"/>
      <c r="I65" s="146"/>
      <c r="J65" s="146"/>
      <c r="K65" s="146"/>
      <c r="L65" s="146"/>
      <c r="M65" s="128"/>
      <c r="N65" s="146"/>
      <c r="O65" s="147"/>
      <c r="P65" s="147"/>
      <c r="Q65" s="325">
        <v>27.6</v>
      </c>
      <c r="R65" s="136">
        <v>4.1927479004051094</v>
      </c>
      <c r="S65" s="132">
        <v>15.634140570543401</v>
      </c>
      <c r="T65" s="132">
        <v>6.17352399883627</v>
      </c>
      <c r="U65" s="130">
        <v>1.5995875302152207</v>
      </c>
      <c r="V65" s="146"/>
      <c r="W65" s="146"/>
      <c r="X65" s="146"/>
      <c r="Y65" s="146"/>
      <c r="Z65" s="131"/>
      <c r="AA65" s="138"/>
      <c r="AB65" s="139"/>
      <c r="AC65" s="132">
        <v>0</v>
      </c>
      <c r="AD65" s="131"/>
      <c r="AE65" s="138"/>
      <c r="AF65" s="138"/>
      <c r="AG65" s="139"/>
      <c r="AH65" s="132">
        <v>0</v>
      </c>
      <c r="AI65" s="209"/>
      <c r="AJ65" s="248">
        <v>0</v>
      </c>
    </row>
    <row r="66" spans="1:36" s="208" customFormat="1" ht="25.5">
      <c r="A66" s="127">
        <v>36</v>
      </c>
      <c r="B66" s="183" t="s">
        <v>72</v>
      </c>
      <c r="C66" s="158"/>
      <c r="D66" s="158"/>
      <c r="E66" s="158"/>
      <c r="F66" s="134"/>
      <c r="G66" s="134"/>
      <c r="H66" s="134"/>
      <c r="I66" s="146"/>
      <c r="J66" s="146"/>
      <c r="K66" s="146"/>
      <c r="L66" s="146"/>
      <c r="M66" s="128"/>
      <c r="N66" s="146"/>
      <c r="O66" s="147"/>
      <c r="P66" s="147"/>
      <c r="Q66" s="325">
        <v>0</v>
      </c>
      <c r="R66" s="136"/>
      <c r="S66" s="132"/>
      <c r="T66" s="132"/>
      <c r="U66" s="130">
        <v>0</v>
      </c>
      <c r="V66" s="146"/>
      <c r="W66" s="146"/>
      <c r="X66" s="146"/>
      <c r="Y66" s="146"/>
      <c r="Z66" s="131"/>
      <c r="AA66" s="138"/>
      <c r="AB66" s="138"/>
      <c r="AC66" s="132">
        <v>0</v>
      </c>
      <c r="AD66" s="131">
        <v>2017</v>
      </c>
      <c r="AE66" s="138"/>
      <c r="AF66" s="138"/>
      <c r="AG66" s="139"/>
      <c r="AH66" s="132">
        <v>0</v>
      </c>
      <c r="AI66" s="209"/>
      <c r="AJ66" s="248">
        <v>0</v>
      </c>
    </row>
    <row r="67" spans="1:36" s="208" customFormat="1" ht="42" customHeight="1">
      <c r="A67" s="127">
        <v>37</v>
      </c>
      <c r="B67" s="183" t="s">
        <v>73</v>
      </c>
      <c r="C67" s="158"/>
      <c r="D67" s="158"/>
      <c r="E67" s="158"/>
      <c r="F67" s="134"/>
      <c r="G67" s="134"/>
      <c r="H67" s="134"/>
      <c r="I67" s="146"/>
      <c r="J67" s="146"/>
      <c r="K67" s="146"/>
      <c r="L67" s="146"/>
      <c r="M67" s="128"/>
      <c r="N67" s="146"/>
      <c r="O67" s="147"/>
      <c r="P67" s="147"/>
      <c r="Q67" s="325">
        <v>0</v>
      </c>
      <c r="R67" s="136"/>
      <c r="S67" s="132"/>
      <c r="T67" s="132"/>
      <c r="U67" s="130">
        <v>0</v>
      </c>
      <c r="V67" s="146"/>
      <c r="W67" s="146"/>
      <c r="X67" s="146"/>
      <c r="Y67" s="146"/>
      <c r="Z67" s="131"/>
      <c r="AA67" s="138"/>
      <c r="AB67" s="139"/>
      <c r="AC67" s="132">
        <v>0</v>
      </c>
      <c r="AD67" s="131">
        <v>2017</v>
      </c>
      <c r="AE67" s="138"/>
      <c r="AF67" s="138"/>
      <c r="AG67" s="139"/>
      <c r="AH67" s="132">
        <v>0</v>
      </c>
      <c r="AI67" s="209"/>
      <c r="AJ67" s="248">
        <v>0</v>
      </c>
    </row>
    <row r="68" spans="1:36" s="208" customFormat="1" ht="45.75" customHeight="1">
      <c r="A68" s="127">
        <v>38</v>
      </c>
      <c r="B68" s="183" t="s">
        <v>74</v>
      </c>
      <c r="C68" s="158"/>
      <c r="D68" s="158"/>
      <c r="E68" s="158"/>
      <c r="F68" s="134"/>
      <c r="G68" s="134"/>
      <c r="H68" s="134"/>
      <c r="I68" s="146"/>
      <c r="J68" s="146"/>
      <c r="K68" s="146"/>
      <c r="L68" s="146"/>
      <c r="M68" s="128"/>
      <c r="N68" s="146"/>
      <c r="O68" s="147"/>
      <c r="P68" s="147"/>
      <c r="Q68" s="325">
        <v>46.400000000000006</v>
      </c>
      <c r="R68" s="136">
        <v>3.4151599999994176E-3</v>
      </c>
      <c r="S68" s="132">
        <v>37.341370314960514</v>
      </c>
      <c r="T68" s="132">
        <v>0</v>
      </c>
      <c r="U68" s="130">
        <v>9.0552145250394886</v>
      </c>
      <c r="V68" s="146"/>
      <c r="W68" s="146"/>
      <c r="X68" s="146"/>
      <c r="Y68" s="146"/>
      <c r="Z68" s="131"/>
      <c r="AA68" s="138"/>
      <c r="AB68" s="139"/>
      <c r="AC68" s="132">
        <v>0</v>
      </c>
      <c r="AD68" s="131">
        <v>2014</v>
      </c>
      <c r="AE68" s="138"/>
      <c r="AF68" s="128"/>
      <c r="AG68" s="149"/>
      <c r="AH68" s="132">
        <v>0</v>
      </c>
      <c r="AI68" s="213"/>
      <c r="AJ68" s="248">
        <v>0</v>
      </c>
    </row>
    <row r="69" spans="1:36" s="208" customFormat="1" ht="44.25" customHeight="1">
      <c r="A69" s="127">
        <v>39</v>
      </c>
      <c r="B69" s="183" t="s">
        <v>75</v>
      </c>
      <c r="C69" s="158"/>
      <c r="D69" s="158"/>
      <c r="E69" s="158"/>
      <c r="F69" s="134"/>
      <c r="G69" s="134"/>
      <c r="H69" s="134"/>
      <c r="I69" s="146"/>
      <c r="J69" s="146"/>
      <c r="K69" s="146"/>
      <c r="L69" s="146"/>
      <c r="M69" s="128"/>
      <c r="N69" s="146"/>
      <c r="O69" s="147"/>
      <c r="P69" s="147"/>
      <c r="Q69" s="325">
        <v>50</v>
      </c>
      <c r="R69" s="136">
        <v>4.0042873000000014</v>
      </c>
      <c r="S69" s="132">
        <v>45.638469365840038</v>
      </c>
      <c r="T69" s="132">
        <v>4.2946300000004101E-3</v>
      </c>
      <c r="U69" s="130">
        <v>0.35294870415996016</v>
      </c>
      <c r="V69" s="146"/>
      <c r="W69" s="146"/>
      <c r="X69" s="146"/>
      <c r="Y69" s="146"/>
      <c r="Z69" s="131"/>
      <c r="AA69" s="138"/>
      <c r="AB69" s="139"/>
      <c r="AC69" s="132">
        <v>0</v>
      </c>
      <c r="AD69" s="131">
        <v>2014</v>
      </c>
      <c r="AE69" s="138"/>
      <c r="AF69" s="128"/>
      <c r="AG69" s="149"/>
      <c r="AH69" s="132">
        <v>0</v>
      </c>
      <c r="AI69" s="213"/>
      <c r="AJ69" s="248">
        <v>0</v>
      </c>
    </row>
    <row r="70" spans="1:36" s="208" customFormat="1" ht="42" customHeight="1">
      <c r="A70" s="127">
        <v>40</v>
      </c>
      <c r="B70" s="183" t="s">
        <v>76</v>
      </c>
      <c r="C70" s="218"/>
      <c r="D70" s="218"/>
      <c r="E70" s="218"/>
      <c r="F70" s="219"/>
      <c r="G70" s="219"/>
      <c r="H70" s="219"/>
      <c r="I70" s="137"/>
      <c r="J70" s="137"/>
      <c r="K70" s="137"/>
      <c r="L70" s="137"/>
      <c r="M70" s="138"/>
      <c r="N70" s="137"/>
      <c r="O70" s="140"/>
      <c r="P70" s="140"/>
      <c r="Q70" s="325">
        <v>73.785061119999995</v>
      </c>
      <c r="R70" s="136">
        <v>2.6299999999514212E-5</v>
      </c>
      <c r="S70" s="132">
        <v>71.771254081056</v>
      </c>
      <c r="T70" s="132">
        <v>1.817270000000093E-3</v>
      </c>
      <c r="U70" s="130">
        <v>2.0119634689439927</v>
      </c>
      <c r="V70" s="137"/>
      <c r="W70" s="137"/>
      <c r="X70" s="137"/>
      <c r="Y70" s="137"/>
      <c r="Z70" s="131"/>
      <c r="AA70" s="138"/>
      <c r="AB70" s="149"/>
      <c r="AC70" s="132">
        <v>0</v>
      </c>
      <c r="AD70" s="131">
        <v>2014</v>
      </c>
      <c r="AE70" s="138"/>
      <c r="AF70" s="128"/>
      <c r="AG70" s="149"/>
      <c r="AH70" s="132">
        <v>0</v>
      </c>
      <c r="AI70" s="213"/>
      <c r="AJ70" s="248">
        <v>0</v>
      </c>
    </row>
    <row r="71" spans="1:36" s="225" customFormat="1" ht="42.75" customHeight="1">
      <c r="A71" s="127">
        <v>41</v>
      </c>
      <c r="B71" s="183" t="s">
        <v>77</v>
      </c>
      <c r="C71" s="221"/>
      <c r="D71" s="221"/>
      <c r="E71" s="221"/>
      <c r="F71" s="222"/>
      <c r="G71" s="222"/>
      <c r="H71" s="222"/>
      <c r="I71" s="223"/>
      <c r="J71" s="223"/>
      <c r="K71" s="223"/>
      <c r="L71" s="223"/>
      <c r="M71" s="209"/>
      <c r="N71" s="223"/>
      <c r="O71" s="224"/>
      <c r="P71" s="224"/>
      <c r="Q71" s="325">
        <v>25</v>
      </c>
      <c r="R71" s="136">
        <v>4.9999999999990052E-3</v>
      </c>
      <c r="S71" s="132">
        <v>19.687424071999999</v>
      </c>
      <c r="T71" s="132">
        <v>0.56311503000000007</v>
      </c>
      <c r="U71" s="130">
        <v>4.7444608980000016</v>
      </c>
      <c r="V71" s="223"/>
      <c r="W71" s="223"/>
      <c r="X71" s="223"/>
      <c r="Y71" s="223"/>
      <c r="Z71" s="131"/>
      <c r="AA71" s="138"/>
      <c r="AB71" s="149"/>
      <c r="AC71" s="132">
        <v>0</v>
      </c>
      <c r="AD71" s="131">
        <v>2014</v>
      </c>
      <c r="AE71" s="138"/>
      <c r="AF71" s="128"/>
      <c r="AG71" s="149"/>
      <c r="AH71" s="132">
        <v>0</v>
      </c>
      <c r="AI71" s="237"/>
      <c r="AJ71" s="248">
        <v>0</v>
      </c>
    </row>
    <row r="72" spans="1:36" s="208" customFormat="1" ht="51">
      <c r="A72" s="127">
        <v>42</v>
      </c>
      <c r="B72" s="183" t="s">
        <v>78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9"/>
      <c r="O72" s="144"/>
      <c r="P72" s="128"/>
      <c r="Q72" s="325">
        <v>103.65</v>
      </c>
      <c r="R72" s="136">
        <v>1.4508683942779008</v>
      </c>
      <c r="S72" s="132">
        <v>94.606005187304092</v>
      </c>
      <c r="T72" s="132">
        <v>5.3004232444871704</v>
      </c>
      <c r="U72" s="130">
        <v>2.292703173930839</v>
      </c>
      <c r="V72" s="128"/>
      <c r="W72" s="128"/>
      <c r="X72" s="128"/>
      <c r="Y72" s="128"/>
      <c r="Z72" s="131"/>
      <c r="AA72" s="146"/>
      <c r="AB72" s="149"/>
      <c r="AC72" s="132">
        <v>0</v>
      </c>
      <c r="AD72" s="131">
        <v>2014</v>
      </c>
      <c r="AE72" s="138"/>
      <c r="AF72" s="128"/>
      <c r="AG72" s="149"/>
      <c r="AH72" s="132">
        <v>0</v>
      </c>
      <c r="AI72" s="128"/>
      <c r="AJ72" s="248">
        <v>0</v>
      </c>
    </row>
    <row r="73" spans="1:36" s="208" customFormat="1" ht="42.75" customHeight="1">
      <c r="A73" s="127">
        <v>43</v>
      </c>
      <c r="B73" s="183" t="s">
        <v>79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9"/>
      <c r="O73" s="144"/>
      <c r="P73" s="128"/>
      <c r="Q73" s="325">
        <v>2.04</v>
      </c>
      <c r="R73" s="136">
        <v>0.46195277146648017</v>
      </c>
      <c r="S73" s="132"/>
      <c r="T73" s="132">
        <v>1.0483126835824501</v>
      </c>
      <c r="U73" s="130">
        <v>0.52973454495106975</v>
      </c>
      <c r="V73" s="128"/>
      <c r="W73" s="128"/>
      <c r="X73" s="128"/>
      <c r="Y73" s="128"/>
      <c r="Z73" s="131"/>
      <c r="AA73" s="146"/>
      <c r="AB73" s="149"/>
      <c r="AC73" s="132">
        <v>0</v>
      </c>
      <c r="AD73" s="131">
        <v>2014</v>
      </c>
      <c r="AE73" s="138"/>
      <c r="AF73" s="138"/>
      <c r="AG73" s="139"/>
      <c r="AH73" s="132">
        <v>0</v>
      </c>
      <c r="AI73" s="128"/>
      <c r="AJ73" s="248">
        <v>0</v>
      </c>
    </row>
    <row r="74" spans="1:36" s="208" customFormat="1" ht="51">
      <c r="A74" s="127">
        <v>44</v>
      </c>
      <c r="B74" s="183" t="s">
        <v>80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9"/>
      <c r="O74" s="144"/>
      <c r="P74" s="128"/>
      <c r="Q74" s="132">
        <v>152.00000000000003</v>
      </c>
      <c r="R74" s="132">
        <v>14.396561167610802</v>
      </c>
      <c r="S74" s="132">
        <v>119.98887553081362</v>
      </c>
      <c r="T74" s="132">
        <v>4.7249837134256394</v>
      </c>
      <c r="U74" s="130">
        <v>12.889579588149946</v>
      </c>
      <c r="V74" s="128"/>
      <c r="W74" s="128"/>
      <c r="X74" s="128"/>
      <c r="Y74" s="128"/>
      <c r="Z74" s="131"/>
      <c r="AA74" s="146"/>
      <c r="AB74" s="149"/>
      <c r="AC74" s="132">
        <v>0</v>
      </c>
      <c r="AD74" s="131">
        <v>2014</v>
      </c>
      <c r="AE74" s="138"/>
      <c r="AF74" s="128"/>
      <c r="AG74" s="149"/>
      <c r="AH74" s="132">
        <v>0</v>
      </c>
      <c r="AI74" s="128"/>
      <c r="AJ74" s="248">
        <v>0</v>
      </c>
    </row>
    <row r="75" spans="1:36" s="225" customFormat="1" ht="38.25">
      <c r="A75" s="127">
        <v>45</v>
      </c>
      <c r="B75" s="183" t="s">
        <v>81</v>
      </c>
      <c r="C75" s="122"/>
      <c r="D75" s="122"/>
      <c r="E75" s="122"/>
      <c r="F75" s="122"/>
      <c r="G75" s="122"/>
      <c r="H75" s="122"/>
      <c r="I75" s="122"/>
      <c r="J75" s="122"/>
      <c r="K75" s="128"/>
      <c r="L75" s="128"/>
      <c r="M75" s="128"/>
      <c r="N75" s="129"/>
      <c r="O75" s="117"/>
      <c r="P75" s="122"/>
      <c r="Q75" s="325">
        <v>161.32300000000001</v>
      </c>
      <c r="R75" s="136">
        <v>12.415921594968701</v>
      </c>
      <c r="S75" s="132">
        <v>130.50007555103102</v>
      </c>
      <c r="T75" s="132">
        <v>4.0487666689717905</v>
      </c>
      <c r="U75" s="130">
        <v>14.358236185028506</v>
      </c>
      <c r="V75" s="122"/>
      <c r="W75" s="122"/>
      <c r="X75" s="122"/>
      <c r="Y75" s="122"/>
      <c r="Z75" s="131"/>
      <c r="AA75" s="146"/>
      <c r="AB75" s="149"/>
      <c r="AC75" s="132">
        <v>0</v>
      </c>
      <c r="AD75" s="131">
        <v>2014</v>
      </c>
      <c r="AE75" s="138"/>
      <c r="AF75" s="128"/>
      <c r="AG75" s="129"/>
      <c r="AH75" s="132">
        <v>0</v>
      </c>
      <c r="AI75" s="122"/>
      <c r="AJ75" s="248">
        <v>0</v>
      </c>
    </row>
    <row r="76" spans="1:36" s="225" customFormat="1" ht="40.5" customHeight="1">
      <c r="A76" s="127">
        <v>46</v>
      </c>
      <c r="B76" s="183" t="s">
        <v>82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52"/>
      <c r="N76" s="152"/>
      <c r="O76" s="122"/>
      <c r="P76" s="122"/>
      <c r="Q76" s="325">
        <v>13.94</v>
      </c>
      <c r="R76" s="136">
        <v>13.7878916</v>
      </c>
      <c r="S76" s="132"/>
      <c r="T76" s="132"/>
      <c r="U76" s="130">
        <v>0.15210839999999948</v>
      </c>
      <c r="V76" s="122"/>
      <c r="W76" s="122"/>
      <c r="X76" s="122"/>
      <c r="Y76" s="122"/>
      <c r="Z76" s="131"/>
      <c r="AA76" s="146"/>
      <c r="AB76" s="149"/>
      <c r="AC76" s="132">
        <v>0</v>
      </c>
      <c r="AD76" s="131">
        <v>2017</v>
      </c>
      <c r="AE76" s="138"/>
      <c r="AF76" s="128"/>
      <c r="AG76" s="129"/>
      <c r="AH76" s="132">
        <v>0</v>
      </c>
      <c r="AI76" s="122"/>
      <c r="AJ76" s="248">
        <v>0</v>
      </c>
    </row>
    <row r="77" spans="1:36" s="208" customFormat="1" ht="39" customHeight="1">
      <c r="A77" s="127">
        <v>47</v>
      </c>
      <c r="B77" s="183" t="s">
        <v>83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9"/>
      <c r="N77" s="129"/>
      <c r="O77" s="153"/>
      <c r="P77" s="128"/>
      <c r="Q77" s="325">
        <v>4.3879999999999999</v>
      </c>
      <c r="R77" s="136">
        <v>4.3879999999999999</v>
      </c>
      <c r="S77" s="132"/>
      <c r="T77" s="132"/>
      <c r="U77" s="130">
        <v>0</v>
      </c>
      <c r="V77" s="128"/>
      <c r="W77" s="128"/>
      <c r="X77" s="128"/>
      <c r="Y77" s="128"/>
      <c r="Z77" s="131"/>
      <c r="AA77" s="146"/>
      <c r="AB77" s="149"/>
      <c r="AC77" s="132">
        <v>0</v>
      </c>
      <c r="AD77" s="131">
        <v>2015</v>
      </c>
      <c r="AE77" s="138"/>
      <c r="AF77" s="128"/>
      <c r="AG77" s="139"/>
      <c r="AH77" s="132">
        <v>0</v>
      </c>
      <c r="AI77" s="128"/>
      <c r="AJ77" s="248">
        <v>0</v>
      </c>
    </row>
    <row r="78" spans="1:36" s="208" customFormat="1" ht="42.75" customHeight="1">
      <c r="A78" s="127">
        <v>48</v>
      </c>
      <c r="B78" s="183" t="s">
        <v>84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9"/>
      <c r="N78" s="129"/>
      <c r="O78" s="153"/>
      <c r="P78" s="128"/>
      <c r="Q78" s="325">
        <v>86.01528137232539</v>
      </c>
      <c r="R78" s="136">
        <v>7.6837478613467196</v>
      </c>
      <c r="S78" s="132">
        <v>46.862102364911202</v>
      </c>
      <c r="T78" s="132">
        <v>24.848360314695899</v>
      </c>
      <c r="U78" s="130">
        <v>6.621070831371572</v>
      </c>
      <c r="V78" s="128"/>
      <c r="W78" s="128"/>
      <c r="X78" s="128"/>
      <c r="Y78" s="128"/>
      <c r="Z78" s="211">
        <v>2013</v>
      </c>
      <c r="AA78" s="146">
        <v>20</v>
      </c>
      <c r="AB78" s="149" t="s">
        <v>185</v>
      </c>
      <c r="AC78" s="132">
        <v>5.48</v>
      </c>
      <c r="AD78" s="211">
        <v>2013</v>
      </c>
      <c r="AE78" s="138">
        <v>15</v>
      </c>
      <c r="AF78" s="128" t="s">
        <v>186</v>
      </c>
      <c r="AG78" s="129" t="s">
        <v>188</v>
      </c>
      <c r="AH78" s="132">
        <v>14.11</v>
      </c>
      <c r="AI78" s="128"/>
      <c r="AJ78" s="248">
        <v>0</v>
      </c>
    </row>
    <row r="79" spans="1:36" s="225" customFormat="1" ht="45.75" customHeight="1">
      <c r="A79" s="127">
        <v>49</v>
      </c>
      <c r="B79" s="183" t="s">
        <v>86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52"/>
      <c r="N79" s="152"/>
      <c r="O79" s="123"/>
      <c r="P79" s="123"/>
      <c r="Q79" s="325">
        <v>1.9999999999999574E-2</v>
      </c>
      <c r="R79" s="136"/>
      <c r="S79" s="132"/>
      <c r="T79" s="132"/>
      <c r="U79" s="130">
        <v>1.9999999999999574E-2</v>
      </c>
      <c r="V79" s="122"/>
      <c r="W79" s="122"/>
      <c r="X79" s="122"/>
      <c r="Y79" s="122"/>
      <c r="Z79" s="131"/>
      <c r="AA79" s="146"/>
      <c r="AB79" s="149"/>
      <c r="AC79" s="132">
        <v>0</v>
      </c>
      <c r="AD79" s="131"/>
      <c r="AE79" s="138"/>
      <c r="AF79" s="128"/>
      <c r="AG79" s="129"/>
      <c r="AH79" s="132">
        <v>0</v>
      </c>
      <c r="AI79" s="122"/>
      <c r="AJ79" s="248">
        <v>27</v>
      </c>
    </row>
    <row r="80" spans="1:36" s="225" customFormat="1" ht="44.25" customHeight="1">
      <c r="A80" s="127">
        <v>50</v>
      </c>
      <c r="B80" s="183" t="s">
        <v>87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52"/>
      <c r="N80" s="152"/>
      <c r="O80" s="122"/>
      <c r="P80" s="122"/>
      <c r="Q80" s="325">
        <v>0</v>
      </c>
      <c r="R80" s="136"/>
      <c r="S80" s="132"/>
      <c r="T80" s="132"/>
      <c r="U80" s="130">
        <v>0</v>
      </c>
      <c r="V80" s="122"/>
      <c r="W80" s="122"/>
      <c r="X80" s="122"/>
      <c r="Y80" s="122"/>
      <c r="Z80" s="131"/>
      <c r="AA80" s="146"/>
      <c r="AB80" s="149"/>
      <c r="AC80" s="132">
        <v>0</v>
      </c>
      <c r="AD80" s="131"/>
      <c r="AE80" s="138"/>
      <c r="AF80" s="138"/>
      <c r="AG80" s="129"/>
      <c r="AH80" s="132">
        <v>0</v>
      </c>
      <c r="AI80" s="122"/>
      <c r="AJ80" s="248">
        <v>0</v>
      </c>
    </row>
    <row r="81" spans="1:36" s="225" customFormat="1" ht="44.25" customHeight="1">
      <c r="A81" s="127">
        <v>51</v>
      </c>
      <c r="B81" s="183" t="s">
        <v>88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52"/>
      <c r="N81" s="152"/>
      <c r="O81" s="122"/>
      <c r="P81" s="122"/>
      <c r="Q81" s="325">
        <v>0</v>
      </c>
      <c r="R81" s="215"/>
      <c r="S81" s="132"/>
      <c r="T81" s="132"/>
      <c r="U81" s="130">
        <v>0</v>
      </c>
      <c r="V81" s="122"/>
      <c r="W81" s="122"/>
      <c r="X81" s="122"/>
      <c r="Y81" s="122"/>
      <c r="Z81" s="131"/>
      <c r="AA81" s="213"/>
      <c r="AB81" s="226"/>
      <c r="AC81" s="132">
        <v>0</v>
      </c>
      <c r="AD81" s="131"/>
      <c r="AE81" s="138"/>
      <c r="AF81" s="138"/>
      <c r="AG81" s="138"/>
      <c r="AH81" s="132">
        <v>0</v>
      </c>
      <c r="AI81" s="122"/>
      <c r="AJ81" s="248">
        <v>0</v>
      </c>
    </row>
    <row r="82" spans="1:36" s="225" customFormat="1" ht="44.25" customHeight="1">
      <c r="A82" s="127">
        <v>52</v>
      </c>
      <c r="B82" s="183" t="s">
        <v>89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52"/>
      <c r="N82" s="152"/>
      <c r="O82" s="122"/>
      <c r="P82" s="122"/>
      <c r="Q82" s="325">
        <v>20</v>
      </c>
      <c r="R82" s="215">
        <v>1.9493601367159499</v>
      </c>
      <c r="S82" s="132">
        <v>16.207629105267362</v>
      </c>
      <c r="T82" s="132">
        <v>0.79475998964310302</v>
      </c>
      <c r="U82" s="130">
        <v>1.048250768373586</v>
      </c>
      <c r="V82" s="122"/>
      <c r="W82" s="122"/>
      <c r="X82" s="122"/>
      <c r="Y82" s="122"/>
      <c r="Z82" s="131"/>
      <c r="AA82" s="146"/>
      <c r="AB82" s="149"/>
      <c r="AC82" s="132">
        <v>0</v>
      </c>
      <c r="AD82" s="131"/>
      <c r="AE82" s="138"/>
      <c r="AF82" s="138"/>
      <c r="AG82" s="129"/>
      <c r="AH82" s="132">
        <v>0</v>
      </c>
      <c r="AI82" s="122"/>
      <c r="AJ82" s="248">
        <v>0</v>
      </c>
    </row>
    <row r="83" spans="1:36" s="225" customFormat="1" ht="44.25" customHeight="1">
      <c r="A83" s="127">
        <v>53</v>
      </c>
      <c r="B83" s="183" t="s">
        <v>90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52"/>
      <c r="N83" s="152"/>
      <c r="O83" s="122"/>
      <c r="P83" s="122"/>
      <c r="Q83" s="325">
        <v>99.75</v>
      </c>
      <c r="R83" s="215">
        <v>11.7147953959166</v>
      </c>
      <c r="S83" s="132">
        <v>78.704329262822</v>
      </c>
      <c r="T83" s="132">
        <v>3.8715701618778398</v>
      </c>
      <c r="U83" s="130">
        <v>5.4593051793835645</v>
      </c>
      <c r="V83" s="122"/>
      <c r="W83" s="122"/>
      <c r="X83" s="122"/>
      <c r="Y83" s="122"/>
      <c r="Z83" s="131"/>
      <c r="AA83" s="146"/>
      <c r="AB83" s="149"/>
      <c r="AC83" s="132">
        <v>0</v>
      </c>
      <c r="AD83" s="131"/>
      <c r="AE83" s="138"/>
      <c r="AF83" s="138"/>
      <c r="AG83" s="129"/>
      <c r="AH83" s="132">
        <v>0</v>
      </c>
      <c r="AI83" s="122"/>
      <c r="AJ83" s="248">
        <v>0</v>
      </c>
    </row>
    <row r="84" spans="1:36" s="225" customFormat="1" ht="44.25" customHeight="1">
      <c r="A84" s="127">
        <v>54</v>
      </c>
      <c r="B84" s="183" t="s">
        <v>91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52"/>
      <c r="N84" s="152"/>
      <c r="O84" s="122"/>
      <c r="P84" s="122"/>
      <c r="Q84" s="325">
        <v>4</v>
      </c>
      <c r="R84" s="215">
        <v>1.15135494</v>
      </c>
      <c r="S84" s="132">
        <v>1.5249828249999999</v>
      </c>
      <c r="T84" s="132">
        <v>1.0989192000000001</v>
      </c>
      <c r="U84" s="130">
        <v>0.22474303499999992</v>
      </c>
      <c r="V84" s="122"/>
      <c r="W84" s="122"/>
      <c r="X84" s="122"/>
      <c r="Y84" s="122"/>
      <c r="Z84" s="131"/>
      <c r="AA84" s="146"/>
      <c r="AB84" s="149"/>
      <c r="AC84" s="132">
        <v>0</v>
      </c>
      <c r="AD84" s="131"/>
      <c r="AE84" s="138"/>
      <c r="AF84" s="122"/>
      <c r="AG84" s="122"/>
      <c r="AH84" s="132">
        <v>0</v>
      </c>
      <c r="AI84" s="122"/>
      <c r="AJ84" s="248">
        <v>0</v>
      </c>
    </row>
    <row r="85" spans="1:36" s="208" customFormat="1" ht="12.75">
      <c r="A85" s="127"/>
      <c r="B85" s="253" t="s">
        <v>92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9"/>
      <c r="O85" s="153"/>
      <c r="P85" s="128"/>
      <c r="Q85" s="155">
        <v>869.9113424923255</v>
      </c>
      <c r="R85" s="155">
        <v>77.605930522708263</v>
      </c>
      <c r="S85" s="155">
        <v>678.46665823154922</v>
      </c>
      <c r="T85" s="155">
        <v>52.478846905520165</v>
      </c>
      <c r="U85" s="155">
        <v>61.359906832547743</v>
      </c>
      <c r="V85" s="128"/>
      <c r="W85" s="128"/>
      <c r="X85" s="128"/>
      <c r="Y85" s="128"/>
      <c r="Z85" s="154"/>
      <c r="AA85" s="128"/>
      <c r="AB85" s="128"/>
      <c r="AC85" s="155">
        <v>5.48</v>
      </c>
      <c r="AD85" s="154"/>
      <c r="AE85" s="128"/>
      <c r="AF85" s="128"/>
      <c r="AG85" s="128"/>
      <c r="AH85" s="155">
        <v>14.11</v>
      </c>
      <c r="AI85" s="128"/>
      <c r="AJ85" s="342">
        <v>27</v>
      </c>
    </row>
    <row r="86" spans="1:36" s="206" customFormat="1" ht="12.75">
      <c r="A86" s="124"/>
      <c r="B86" s="265" t="s">
        <v>93</v>
      </c>
      <c r="C86" s="125"/>
      <c r="D86" s="125"/>
      <c r="E86" s="125"/>
      <c r="F86" s="125"/>
      <c r="G86" s="125"/>
      <c r="H86" s="125"/>
      <c r="I86" s="125"/>
      <c r="J86" s="126"/>
      <c r="K86" s="125"/>
      <c r="L86" s="125"/>
      <c r="M86" s="125"/>
      <c r="N86" s="125"/>
      <c r="O86" s="126"/>
      <c r="P86" s="125"/>
      <c r="Q86" s="126">
        <v>0</v>
      </c>
      <c r="R86" s="126"/>
      <c r="S86" s="126"/>
      <c r="T86" s="126"/>
      <c r="U86" s="126"/>
      <c r="V86" s="125"/>
      <c r="W86" s="125"/>
      <c r="X86" s="125"/>
      <c r="Y86" s="125"/>
      <c r="Z86" s="125"/>
      <c r="AA86" s="125"/>
      <c r="AB86" s="125"/>
      <c r="AC86" s="126"/>
      <c r="AD86" s="125"/>
      <c r="AE86" s="125"/>
      <c r="AF86" s="125"/>
      <c r="AG86" s="125"/>
      <c r="AH86" s="126"/>
      <c r="AI86" s="125"/>
      <c r="AJ86" s="322"/>
    </row>
    <row r="87" spans="1:36" s="208" customFormat="1" ht="60.75" customHeight="1">
      <c r="A87" s="127">
        <v>55</v>
      </c>
      <c r="B87" s="257" t="s">
        <v>94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9"/>
      <c r="O87" s="153"/>
      <c r="P87" s="128"/>
      <c r="Q87" s="325">
        <v>60</v>
      </c>
      <c r="R87" s="136">
        <v>3.6232293260840009</v>
      </c>
      <c r="S87" s="132">
        <v>35.898449955883201</v>
      </c>
      <c r="T87" s="130">
        <v>11.5676313909886</v>
      </c>
      <c r="U87" s="130">
        <v>8.9106893270441976</v>
      </c>
      <c r="V87" s="128"/>
      <c r="W87" s="128"/>
      <c r="X87" s="128"/>
      <c r="Y87" s="128"/>
      <c r="Z87" s="131"/>
      <c r="AA87" s="146"/>
      <c r="AB87" s="149"/>
      <c r="AC87" s="132">
        <v>0</v>
      </c>
      <c r="AD87" s="131"/>
      <c r="AE87" s="138"/>
      <c r="AF87" s="138"/>
      <c r="AG87" s="129"/>
      <c r="AH87" s="132">
        <v>0</v>
      </c>
      <c r="AI87" s="128"/>
      <c r="AJ87" s="248">
        <v>0</v>
      </c>
    </row>
    <row r="88" spans="1:36" s="208" customFormat="1" ht="42.75" customHeight="1">
      <c r="A88" s="127">
        <v>56</v>
      </c>
      <c r="B88" s="257" t="s">
        <v>95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56"/>
      <c r="O88" s="153"/>
      <c r="P88" s="128"/>
      <c r="Q88" s="325">
        <v>0</v>
      </c>
      <c r="R88" s="136"/>
      <c r="S88" s="132"/>
      <c r="T88" s="130"/>
      <c r="U88" s="130">
        <v>0</v>
      </c>
      <c r="V88" s="158"/>
      <c r="W88" s="158"/>
      <c r="X88" s="158"/>
      <c r="Y88" s="158"/>
      <c r="Z88" s="131"/>
      <c r="AA88" s="128"/>
      <c r="AB88" s="149"/>
      <c r="AC88" s="132">
        <v>0</v>
      </c>
      <c r="AD88" s="131"/>
      <c r="AE88" s="138"/>
      <c r="AF88" s="138"/>
      <c r="AG88" s="138"/>
      <c r="AH88" s="132">
        <v>0</v>
      </c>
      <c r="AI88" s="128"/>
      <c r="AJ88" s="248">
        <v>0</v>
      </c>
    </row>
    <row r="89" spans="1:36" s="208" customFormat="1" ht="44.25" customHeight="1">
      <c r="A89" s="127">
        <v>57</v>
      </c>
      <c r="B89" s="257" t="s">
        <v>96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9"/>
      <c r="O89" s="153"/>
      <c r="P89" s="128"/>
      <c r="Q89" s="325">
        <v>1</v>
      </c>
      <c r="R89" s="136">
        <v>1</v>
      </c>
      <c r="S89" s="132"/>
      <c r="T89" s="130"/>
      <c r="U89" s="130">
        <v>0</v>
      </c>
      <c r="V89" s="128"/>
      <c r="W89" s="128"/>
      <c r="X89" s="128"/>
      <c r="Y89" s="128"/>
      <c r="Z89" s="131"/>
      <c r="AA89" s="128"/>
      <c r="AB89" s="149"/>
      <c r="AC89" s="132">
        <v>0</v>
      </c>
      <c r="AD89" s="131"/>
      <c r="AE89" s="138"/>
      <c r="AF89" s="128"/>
      <c r="AG89" s="129"/>
      <c r="AH89" s="132">
        <v>0</v>
      </c>
      <c r="AI89" s="128"/>
      <c r="AJ89" s="248">
        <v>0</v>
      </c>
    </row>
    <row r="90" spans="1:36" s="208" customFormat="1" ht="44.25" customHeight="1">
      <c r="A90" s="127">
        <v>58</v>
      </c>
      <c r="B90" s="257" t="s">
        <v>97</v>
      </c>
      <c r="C90" s="128"/>
      <c r="D90" s="128"/>
      <c r="E90" s="128"/>
      <c r="F90" s="128"/>
      <c r="G90" s="128"/>
      <c r="H90" s="128"/>
      <c r="I90" s="157"/>
      <c r="J90" s="157"/>
      <c r="K90" s="157"/>
      <c r="L90" s="157"/>
      <c r="M90" s="157"/>
      <c r="N90" s="156"/>
      <c r="O90" s="153"/>
      <c r="P90" s="128"/>
      <c r="Q90" s="325">
        <v>0</v>
      </c>
      <c r="R90" s="136"/>
      <c r="S90" s="132"/>
      <c r="T90" s="130"/>
      <c r="U90" s="130">
        <v>0</v>
      </c>
      <c r="V90" s="128"/>
      <c r="W90" s="128"/>
      <c r="X90" s="128"/>
      <c r="Y90" s="128"/>
      <c r="Z90" s="131"/>
      <c r="AA90" s="128"/>
      <c r="AB90" s="149"/>
      <c r="AC90" s="132">
        <v>0</v>
      </c>
      <c r="AD90" s="131"/>
      <c r="AE90" s="138"/>
      <c r="AF90" s="128"/>
      <c r="AG90" s="129"/>
      <c r="AH90" s="132">
        <v>0</v>
      </c>
      <c r="AI90" s="128"/>
      <c r="AJ90" s="248">
        <v>0</v>
      </c>
    </row>
    <row r="91" spans="1:36" s="208" customFormat="1" ht="42.75" customHeight="1">
      <c r="A91" s="127">
        <v>59</v>
      </c>
      <c r="B91" s="257" t="s">
        <v>98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56"/>
      <c r="O91" s="153"/>
      <c r="P91" s="128"/>
      <c r="Q91" s="325">
        <v>9</v>
      </c>
      <c r="R91" s="136">
        <v>2</v>
      </c>
      <c r="S91" s="132">
        <v>2.345519130005</v>
      </c>
      <c r="T91" s="130">
        <v>4.0896173998999998</v>
      </c>
      <c r="U91" s="130">
        <v>0.56486347009500015</v>
      </c>
      <c r="V91" s="128"/>
      <c r="W91" s="128"/>
      <c r="X91" s="128"/>
      <c r="Y91" s="128"/>
      <c r="Z91" s="131"/>
      <c r="AA91" s="128"/>
      <c r="AB91" s="149"/>
      <c r="AC91" s="132">
        <v>0</v>
      </c>
      <c r="AD91" s="131"/>
      <c r="AE91" s="138"/>
      <c r="AF91" s="128"/>
      <c r="AG91" s="129"/>
      <c r="AH91" s="132">
        <v>0</v>
      </c>
      <c r="AI91" s="128"/>
      <c r="AJ91" s="248">
        <v>0</v>
      </c>
    </row>
    <row r="92" spans="1:36" s="208" customFormat="1" ht="62.25" customHeight="1">
      <c r="A92" s="127">
        <v>60</v>
      </c>
      <c r="B92" s="257" t="s">
        <v>99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56"/>
      <c r="O92" s="153"/>
      <c r="P92" s="128"/>
      <c r="Q92" s="325">
        <v>4.5</v>
      </c>
      <c r="R92" s="215">
        <v>0.438709638155312</v>
      </c>
      <c r="S92" s="132">
        <v>3.3953643455603699</v>
      </c>
      <c r="T92" s="130">
        <v>0.16008727226354499</v>
      </c>
      <c r="U92" s="130">
        <v>0.50583874402077311</v>
      </c>
      <c r="V92" s="128"/>
      <c r="W92" s="128"/>
      <c r="X92" s="128"/>
      <c r="Y92" s="128"/>
      <c r="Z92" s="211">
        <v>2013</v>
      </c>
      <c r="AA92" s="128">
        <v>20</v>
      </c>
      <c r="AB92" s="149" t="s">
        <v>185</v>
      </c>
      <c r="AC92" s="132">
        <v>0.16</v>
      </c>
      <c r="AD92" s="211">
        <v>2013</v>
      </c>
      <c r="AE92" s="138">
        <v>15</v>
      </c>
      <c r="AF92" s="128" t="s">
        <v>186</v>
      </c>
      <c r="AG92" s="129" t="s">
        <v>223</v>
      </c>
      <c r="AH92" s="132">
        <v>1.65</v>
      </c>
      <c r="AI92" s="128"/>
      <c r="AJ92" s="248">
        <v>1285</v>
      </c>
    </row>
    <row r="93" spans="1:36" s="208" customFormat="1" ht="12.75">
      <c r="A93" s="127"/>
      <c r="B93" s="253" t="s">
        <v>100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56"/>
      <c r="O93" s="153"/>
      <c r="P93" s="128"/>
      <c r="Q93" s="123">
        <v>74.5</v>
      </c>
      <c r="R93" s="123">
        <v>7.0619389642393129</v>
      </c>
      <c r="S93" s="123">
        <v>41.63933343144857</v>
      </c>
      <c r="T93" s="123">
        <v>15.817336063152146</v>
      </c>
      <c r="U93" s="123">
        <v>9.9813915411599705</v>
      </c>
      <c r="V93" s="128"/>
      <c r="W93" s="128"/>
      <c r="X93" s="128"/>
      <c r="Y93" s="128"/>
      <c r="Z93" s="154"/>
      <c r="AA93" s="128"/>
      <c r="AB93" s="128"/>
      <c r="AC93" s="123">
        <v>0.16</v>
      </c>
      <c r="AD93" s="154"/>
      <c r="AE93" s="128"/>
      <c r="AF93" s="128"/>
      <c r="AG93" s="129"/>
      <c r="AH93" s="123">
        <v>1.65</v>
      </c>
      <c r="AI93" s="128"/>
      <c r="AJ93" s="342">
        <v>1285</v>
      </c>
    </row>
    <row r="94" spans="1:36" s="206" customFormat="1" ht="12.75">
      <c r="A94" s="124"/>
      <c r="B94" s="266" t="s">
        <v>101</v>
      </c>
      <c r="C94" s="125"/>
      <c r="D94" s="125"/>
      <c r="E94" s="125"/>
      <c r="F94" s="125"/>
      <c r="G94" s="125"/>
      <c r="H94" s="125"/>
      <c r="I94" s="125"/>
      <c r="J94" s="126"/>
      <c r="K94" s="125"/>
      <c r="L94" s="125"/>
      <c r="M94" s="125"/>
      <c r="N94" s="125"/>
      <c r="O94" s="126"/>
      <c r="P94" s="125"/>
      <c r="Q94" s="126">
        <v>0</v>
      </c>
      <c r="R94" s="126"/>
      <c r="S94" s="126"/>
      <c r="T94" s="126"/>
      <c r="U94" s="126"/>
      <c r="V94" s="125"/>
      <c r="W94" s="125"/>
      <c r="X94" s="125"/>
      <c r="Y94" s="125"/>
      <c r="Z94" s="125"/>
      <c r="AA94" s="125"/>
      <c r="AB94" s="125"/>
      <c r="AC94" s="126"/>
      <c r="AD94" s="125"/>
      <c r="AE94" s="125"/>
      <c r="AF94" s="125"/>
      <c r="AG94" s="125"/>
      <c r="AH94" s="126"/>
      <c r="AI94" s="125"/>
      <c r="AJ94" s="322"/>
    </row>
    <row r="95" spans="1:36" s="208" customFormat="1" ht="27" customHeight="1">
      <c r="A95" s="127">
        <v>61</v>
      </c>
      <c r="B95" s="257" t="s">
        <v>102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9"/>
      <c r="O95" s="153"/>
      <c r="P95" s="128"/>
      <c r="Q95" s="325">
        <v>50</v>
      </c>
      <c r="R95" s="136">
        <v>4.3589377234859992</v>
      </c>
      <c r="S95" s="132">
        <v>37.806300740480395</v>
      </c>
      <c r="T95" s="130">
        <v>4.2243650298708797</v>
      </c>
      <c r="U95" s="130">
        <v>3.6103965061627239</v>
      </c>
      <c r="V95" s="128"/>
      <c r="W95" s="128"/>
      <c r="X95" s="128"/>
      <c r="Y95" s="128"/>
      <c r="Z95" s="131"/>
      <c r="AA95" s="128"/>
      <c r="AB95" s="149"/>
      <c r="AC95" s="132">
        <v>0</v>
      </c>
      <c r="AD95" s="131"/>
      <c r="AE95" s="138"/>
      <c r="AF95" s="158"/>
      <c r="AG95" s="128"/>
      <c r="AH95" s="132">
        <v>0</v>
      </c>
      <c r="AI95" s="128"/>
      <c r="AJ95" s="248">
        <v>0</v>
      </c>
    </row>
    <row r="96" spans="1:36" s="225" customFormat="1" ht="41.25" customHeight="1">
      <c r="A96" s="127">
        <v>62</v>
      </c>
      <c r="B96" s="257" t="s">
        <v>103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52"/>
      <c r="N96" s="152"/>
      <c r="O96" s="151"/>
      <c r="P96" s="122"/>
      <c r="Q96" s="325">
        <v>35</v>
      </c>
      <c r="R96" s="136">
        <v>3.6306053356167798</v>
      </c>
      <c r="S96" s="165">
        <v>25.777826778593919</v>
      </c>
      <c r="T96" s="159">
        <v>1.5442931015758701</v>
      </c>
      <c r="U96" s="130">
        <v>4.0472747842134327</v>
      </c>
      <c r="V96" s="218"/>
      <c r="W96" s="218"/>
      <c r="X96" s="218"/>
      <c r="Y96" s="165"/>
      <c r="Z96" s="131"/>
      <c r="AA96" s="128"/>
      <c r="AB96" s="149"/>
      <c r="AC96" s="132">
        <v>0</v>
      </c>
      <c r="AD96" s="131"/>
      <c r="AE96" s="138"/>
      <c r="AF96" s="158"/>
      <c r="AG96" s="160"/>
      <c r="AH96" s="132">
        <v>0</v>
      </c>
      <c r="AI96" s="122"/>
      <c r="AJ96" s="248">
        <v>0</v>
      </c>
    </row>
    <row r="97" spans="1:36" s="206" customFormat="1" ht="42.75" customHeight="1">
      <c r="A97" s="127">
        <v>63</v>
      </c>
      <c r="B97" s="257" t="s">
        <v>104</v>
      </c>
      <c r="C97" s="122"/>
      <c r="D97" s="122"/>
      <c r="E97" s="122"/>
      <c r="F97" s="122"/>
      <c r="G97" s="122"/>
      <c r="H97" s="122"/>
      <c r="I97" s="122"/>
      <c r="J97" s="117"/>
      <c r="K97" s="122"/>
      <c r="L97" s="122"/>
      <c r="M97" s="122"/>
      <c r="N97" s="122"/>
      <c r="O97" s="117"/>
      <c r="P97" s="122"/>
      <c r="Q97" s="325">
        <v>7.28</v>
      </c>
      <c r="R97" s="136">
        <v>7.28</v>
      </c>
      <c r="S97" s="165"/>
      <c r="T97" s="159"/>
      <c r="U97" s="130">
        <v>0</v>
      </c>
      <c r="V97" s="122"/>
      <c r="W97" s="122"/>
      <c r="X97" s="122"/>
      <c r="Y97" s="122"/>
      <c r="Z97" s="131"/>
      <c r="AA97" s="128"/>
      <c r="AB97" s="149"/>
      <c r="AC97" s="132">
        <v>0</v>
      </c>
      <c r="AD97" s="131"/>
      <c r="AE97" s="138"/>
      <c r="AF97" s="128"/>
      <c r="AG97" s="129"/>
      <c r="AH97" s="132">
        <v>0</v>
      </c>
      <c r="AI97" s="122"/>
      <c r="AJ97" s="248">
        <v>0</v>
      </c>
    </row>
    <row r="98" spans="1:36" s="227" customFormat="1" ht="12.75">
      <c r="A98" s="127"/>
      <c r="B98" s="253" t="s">
        <v>105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52"/>
      <c r="N98" s="152"/>
      <c r="O98" s="122"/>
      <c r="P98" s="122"/>
      <c r="Q98" s="123">
        <v>92.28</v>
      </c>
      <c r="R98" s="123">
        <v>15.26954305910278</v>
      </c>
      <c r="S98" s="123">
        <v>63.584127519074315</v>
      </c>
      <c r="T98" s="123">
        <v>5.7686581314467498</v>
      </c>
      <c r="U98" s="123">
        <v>7.6576712903761566</v>
      </c>
      <c r="V98" s="122"/>
      <c r="W98" s="122"/>
      <c r="X98" s="122"/>
      <c r="Y98" s="122"/>
      <c r="Z98" s="154"/>
      <c r="AA98" s="122"/>
      <c r="AB98" s="122"/>
      <c r="AC98" s="323">
        <v>0</v>
      </c>
      <c r="AD98" s="154"/>
      <c r="AE98" s="122"/>
      <c r="AF98" s="122"/>
      <c r="AG98" s="152"/>
      <c r="AH98" s="323">
        <v>0</v>
      </c>
      <c r="AI98" s="122"/>
      <c r="AJ98" s="248"/>
    </row>
    <row r="99" spans="1:36" s="206" customFormat="1" ht="12.75">
      <c r="A99" s="124"/>
      <c r="B99" s="265" t="s">
        <v>106</v>
      </c>
      <c r="C99" s="125"/>
      <c r="D99" s="125"/>
      <c r="E99" s="125"/>
      <c r="F99" s="125"/>
      <c r="G99" s="125"/>
      <c r="H99" s="125"/>
      <c r="I99" s="125"/>
      <c r="J99" s="126"/>
      <c r="K99" s="125"/>
      <c r="L99" s="125"/>
      <c r="M99" s="125"/>
      <c r="N99" s="125"/>
      <c r="O99" s="126"/>
      <c r="P99" s="125"/>
      <c r="Q99" s="126">
        <v>0</v>
      </c>
      <c r="R99" s="126"/>
      <c r="S99" s="126"/>
      <c r="T99" s="126"/>
      <c r="U99" s="126"/>
      <c r="V99" s="125"/>
      <c r="W99" s="125"/>
      <c r="X99" s="125"/>
      <c r="Y99" s="125"/>
      <c r="Z99" s="125"/>
      <c r="AA99" s="125"/>
      <c r="AB99" s="125"/>
      <c r="AC99" s="126"/>
      <c r="AD99" s="125"/>
      <c r="AE99" s="125"/>
      <c r="AF99" s="125"/>
      <c r="AG99" s="125"/>
      <c r="AH99" s="126"/>
      <c r="AI99" s="125"/>
      <c r="AJ99" s="322"/>
    </row>
    <row r="100" spans="1:36" s="208" customFormat="1" ht="44.25" customHeight="1">
      <c r="A100" s="127">
        <v>64</v>
      </c>
      <c r="B100" s="258" t="s">
        <v>107</v>
      </c>
      <c r="C100" s="128"/>
      <c r="D100" s="128"/>
      <c r="E100" s="128"/>
      <c r="F100" s="128"/>
      <c r="G100" s="128"/>
      <c r="H100" s="128"/>
      <c r="I100" s="128"/>
      <c r="J100" s="144"/>
      <c r="K100" s="128"/>
      <c r="L100" s="128"/>
      <c r="M100" s="128"/>
      <c r="N100" s="129"/>
      <c r="O100" s="153"/>
      <c r="P100" s="128"/>
      <c r="Q100" s="325">
        <v>39.5</v>
      </c>
      <c r="R100" s="136">
        <v>0.62822000000000067</v>
      </c>
      <c r="S100" s="132">
        <v>36.583229197686784</v>
      </c>
      <c r="T100" s="132">
        <v>2</v>
      </c>
      <c r="U100" s="130">
        <v>0.2885508023132175</v>
      </c>
      <c r="V100" s="128"/>
      <c r="W100" s="128"/>
      <c r="X100" s="128"/>
      <c r="Y100" s="128"/>
      <c r="Z100" s="131"/>
      <c r="AA100" s="128"/>
      <c r="AB100" s="128"/>
      <c r="AC100" s="132">
        <v>0</v>
      </c>
      <c r="AD100" s="131"/>
      <c r="AE100" s="138"/>
      <c r="AF100" s="128"/>
      <c r="AG100" s="129"/>
      <c r="AH100" s="132">
        <v>0</v>
      </c>
      <c r="AI100" s="128"/>
      <c r="AJ100" s="248">
        <v>0</v>
      </c>
    </row>
    <row r="101" spans="1:36" s="208" customFormat="1" ht="45" customHeight="1">
      <c r="A101" s="127">
        <v>65</v>
      </c>
      <c r="B101" s="258" t="s">
        <v>108</v>
      </c>
      <c r="C101" s="128"/>
      <c r="D101" s="128"/>
      <c r="E101" s="128"/>
      <c r="F101" s="128"/>
      <c r="G101" s="128"/>
      <c r="H101" s="128"/>
      <c r="I101" s="128"/>
      <c r="J101" s="144"/>
      <c r="K101" s="128"/>
      <c r="L101" s="128"/>
      <c r="M101" s="128"/>
      <c r="N101" s="129"/>
      <c r="O101" s="153"/>
      <c r="P101" s="128"/>
      <c r="Q101" s="325">
        <v>16.649999999999999</v>
      </c>
      <c r="R101" s="136">
        <v>3.6204442789782201</v>
      </c>
      <c r="S101" s="132">
        <v>10.8530295430606</v>
      </c>
      <c r="T101" s="132">
        <v>4.999295013708434E-6</v>
      </c>
      <c r="U101" s="130">
        <v>2.1765211786661656</v>
      </c>
      <c r="V101" s="128"/>
      <c r="W101" s="128"/>
      <c r="X101" s="128"/>
      <c r="Y101" s="128"/>
      <c r="Z101" s="131"/>
      <c r="AA101" s="138"/>
      <c r="AB101" s="149"/>
      <c r="AC101" s="132">
        <v>0</v>
      </c>
      <c r="AD101" s="131"/>
      <c r="AE101" s="138"/>
      <c r="AF101" s="138"/>
      <c r="AG101" s="139"/>
      <c r="AH101" s="132">
        <v>0</v>
      </c>
      <c r="AI101" s="128"/>
      <c r="AJ101" s="248">
        <v>0</v>
      </c>
    </row>
    <row r="102" spans="1:36" s="208" customFormat="1" ht="45" customHeight="1">
      <c r="A102" s="127">
        <v>66</v>
      </c>
      <c r="B102" s="258" t="s">
        <v>109</v>
      </c>
      <c r="C102" s="128"/>
      <c r="D102" s="128"/>
      <c r="E102" s="128"/>
      <c r="F102" s="128"/>
      <c r="G102" s="128"/>
      <c r="H102" s="128"/>
      <c r="I102" s="128"/>
      <c r="J102" s="144"/>
      <c r="K102" s="128"/>
      <c r="L102" s="128"/>
      <c r="M102" s="128"/>
      <c r="N102" s="129"/>
      <c r="O102" s="153"/>
      <c r="P102" s="128"/>
      <c r="Q102" s="325">
        <v>3</v>
      </c>
      <c r="R102" s="136">
        <v>3</v>
      </c>
      <c r="S102" s="132"/>
      <c r="T102" s="132"/>
      <c r="U102" s="130">
        <v>0</v>
      </c>
      <c r="V102" s="128"/>
      <c r="W102" s="128"/>
      <c r="X102" s="128"/>
      <c r="Y102" s="128"/>
      <c r="Z102" s="131"/>
      <c r="AA102" s="138"/>
      <c r="AB102" s="149"/>
      <c r="AC102" s="132">
        <v>0</v>
      </c>
      <c r="AD102" s="131"/>
      <c r="AE102" s="138"/>
      <c r="AF102" s="138"/>
      <c r="AG102" s="139"/>
      <c r="AH102" s="132">
        <v>0</v>
      </c>
      <c r="AI102" s="128"/>
      <c r="AJ102" s="248">
        <v>0</v>
      </c>
    </row>
    <row r="103" spans="1:36" s="208" customFormat="1" ht="45" customHeight="1">
      <c r="A103" s="127">
        <v>67</v>
      </c>
      <c r="B103" s="258" t="s">
        <v>111</v>
      </c>
      <c r="C103" s="128"/>
      <c r="D103" s="128"/>
      <c r="E103" s="128"/>
      <c r="F103" s="128"/>
      <c r="G103" s="128"/>
      <c r="H103" s="128"/>
      <c r="I103" s="128"/>
      <c r="J103" s="144"/>
      <c r="K103" s="128"/>
      <c r="L103" s="128"/>
      <c r="M103" s="128"/>
      <c r="N103" s="129"/>
      <c r="O103" s="153"/>
      <c r="P103" s="128"/>
      <c r="Q103" s="325">
        <v>35.999999999999993</v>
      </c>
      <c r="R103" s="136">
        <v>4.7143470047725895</v>
      </c>
      <c r="S103" s="132">
        <v>24.204526184184498</v>
      </c>
      <c r="T103" s="132">
        <v>3.1849058878968401</v>
      </c>
      <c r="U103" s="130">
        <v>3.8962209231460703</v>
      </c>
      <c r="V103" s="128"/>
      <c r="W103" s="128"/>
      <c r="X103" s="128"/>
      <c r="Y103" s="128"/>
      <c r="Z103" s="211">
        <v>2013</v>
      </c>
      <c r="AA103" s="138">
        <v>20</v>
      </c>
      <c r="AB103" s="149" t="s">
        <v>185</v>
      </c>
      <c r="AC103" s="132">
        <v>4.95</v>
      </c>
      <c r="AD103" s="211">
        <v>2013</v>
      </c>
      <c r="AE103" s="138">
        <v>15</v>
      </c>
      <c r="AF103" s="128" t="s">
        <v>186</v>
      </c>
      <c r="AG103" s="129" t="s">
        <v>224</v>
      </c>
      <c r="AH103" s="132">
        <v>8.76</v>
      </c>
      <c r="AI103" s="128"/>
      <c r="AJ103" s="248">
        <v>0</v>
      </c>
    </row>
    <row r="104" spans="1:36" s="208" customFormat="1" ht="45" customHeight="1">
      <c r="A104" s="127">
        <v>68</v>
      </c>
      <c r="B104" s="258" t="s">
        <v>112</v>
      </c>
      <c r="C104" s="128"/>
      <c r="D104" s="128"/>
      <c r="E104" s="128"/>
      <c r="F104" s="128"/>
      <c r="G104" s="128"/>
      <c r="H104" s="128"/>
      <c r="I104" s="128"/>
      <c r="J104" s="144"/>
      <c r="K104" s="128"/>
      <c r="L104" s="128"/>
      <c r="M104" s="128"/>
      <c r="N104" s="129"/>
      <c r="O104" s="153"/>
      <c r="P104" s="128"/>
      <c r="Q104" s="325">
        <v>2</v>
      </c>
      <c r="R104" s="136">
        <v>2</v>
      </c>
      <c r="S104" s="132"/>
      <c r="T104" s="132"/>
      <c r="U104" s="130">
        <v>0</v>
      </c>
      <c r="V104" s="128"/>
      <c r="W104" s="128"/>
      <c r="X104" s="128"/>
      <c r="Y104" s="128"/>
      <c r="Z104" s="131"/>
      <c r="AA104" s="138"/>
      <c r="AB104" s="149"/>
      <c r="AC104" s="132">
        <v>0</v>
      </c>
      <c r="AD104" s="131"/>
      <c r="AE104" s="138"/>
      <c r="AF104" s="138"/>
      <c r="AG104" s="139"/>
      <c r="AH104" s="132">
        <v>0</v>
      </c>
      <c r="AI104" s="128"/>
      <c r="AJ104" s="248">
        <v>0</v>
      </c>
    </row>
    <row r="105" spans="1:36" s="208" customFormat="1" ht="12.75">
      <c r="A105" s="127"/>
      <c r="B105" s="253" t="s">
        <v>113</v>
      </c>
      <c r="C105" s="128"/>
      <c r="D105" s="128"/>
      <c r="E105" s="128"/>
      <c r="F105" s="128"/>
      <c r="G105" s="128"/>
      <c r="H105" s="128"/>
      <c r="I105" s="128"/>
      <c r="J105" s="144"/>
      <c r="K105" s="128"/>
      <c r="L105" s="128"/>
      <c r="M105" s="128"/>
      <c r="N105" s="129"/>
      <c r="O105" s="153"/>
      <c r="P105" s="128"/>
      <c r="Q105" s="155">
        <v>97.149999999999991</v>
      </c>
      <c r="R105" s="155">
        <v>13.963011283750809</v>
      </c>
      <c r="S105" s="155">
        <v>71.640784924931879</v>
      </c>
      <c r="T105" s="155">
        <v>5.1849108871918537</v>
      </c>
      <c r="U105" s="155">
        <v>6.3612929041254533</v>
      </c>
      <c r="V105" s="128"/>
      <c r="W105" s="128"/>
      <c r="X105" s="128"/>
      <c r="Y105" s="128"/>
      <c r="Z105" s="154"/>
      <c r="AA105" s="128"/>
      <c r="AB105" s="128"/>
      <c r="AC105" s="155">
        <v>4.95</v>
      </c>
      <c r="AD105" s="154"/>
      <c r="AE105" s="128"/>
      <c r="AF105" s="128"/>
      <c r="AG105" s="129"/>
      <c r="AH105" s="155">
        <v>8.76</v>
      </c>
      <c r="AI105" s="128"/>
      <c r="AJ105" s="248"/>
    </row>
    <row r="106" spans="1:36" s="206" customFormat="1" ht="12.75">
      <c r="A106" s="124"/>
      <c r="B106" s="265" t="s">
        <v>114</v>
      </c>
      <c r="C106" s="125"/>
      <c r="D106" s="125"/>
      <c r="E106" s="125"/>
      <c r="F106" s="125"/>
      <c r="G106" s="125"/>
      <c r="H106" s="125"/>
      <c r="I106" s="125"/>
      <c r="J106" s="126"/>
      <c r="K106" s="125"/>
      <c r="L106" s="125"/>
      <c r="M106" s="125"/>
      <c r="N106" s="125"/>
      <c r="O106" s="126"/>
      <c r="P106" s="125"/>
      <c r="Q106" s="126">
        <v>0</v>
      </c>
      <c r="R106" s="126"/>
      <c r="S106" s="126"/>
      <c r="T106" s="126"/>
      <c r="U106" s="126"/>
      <c r="V106" s="125"/>
      <c r="W106" s="125"/>
      <c r="X106" s="125"/>
      <c r="Y106" s="125"/>
      <c r="Z106" s="125"/>
      <c r="AA106" s="125"/>
      <c r="AB106" s="125"/>
      <c r="AC106" s="126"/>
      <c r="AD106" s="125"/>
      <c r="AE106" s="125"/>
      <c r="AF106" s="125"/>
      <c r="AG106" s="125"/>
      <c r="AH106" s="126"/>
      <c r="AI106" s="125"/>
      <c r="AJ106" s="322"/>
    </row>
    <row r="107" spans="1:36" s="208" customFormat="1" ht="48" customHeight="1">
      <c r="A107" s="127">
        <v>69</v>
      </c>
      <c r="B107" s="254" t="s">
        <v>115</v>
      </c>
      <c r="C107" s="128"/>
      <c r="D107" s="128"/>
      <c r="E107" s="128"/>
      <c r="F107" s="128"/>
      <c r="G107" s="128"/>
      <c r="H107" s="128"/>
      <c r="I107" s="128"/>
      <c r="J107" s="144"/>
      <c r="K107" s="128"/>
      <c r="L107" s="128"/>
      <c r="M107" s="128"/>
      <c r="N107" s="129"/>
      <c r="O107" s="153"/>
      <c r="P107" s="128"/>
      <c r="Q107" s="325">
        <v>14.580347262582915</v>
      </c>
      <c r="R107" s="136">
        <v>1.1665109344555298</v>
      </c>
      <c r="S107" s="132">
        <v>7.2410226894469183</v>
      </c>
      <c r="T107" s="132">
        <v>4.0621507422852199</v>
      </c>
      <c r="U107" s="130">
        <v>2.1106628963952483</v>
      </c>
      <c r="V107" s="128"/>
      <c r="W107" s="128"/>
      <c r="X107" s="128"/>
      <c r="Y107" s="128"/>
      <c r="Z107" s="131"/>
      <c r="AA107" s="138"/>
      <c r="AB107" s="129"/>
      <c r="AC107" s="132">
        <v>0</v>
      </c>
      <c r="AD107" s="131"/>
      <c r="AE107" s="128"/>
      <c r="AF107" s="128"/>
      <c r="AG107" s="129"/>
      <c r="AH107" s="132">
        <v>0</v>
      </c>
      <c r="AI107" s="128"/>
      <c r="AJ107" s="248">
        <v>0</v>
      </c>
    </row>
    <row r="108" spans="1:36" s="208" customFormat="1" ht="45" customHeight="1">
      <c r="A108" s="127">
        <v>70</v>
      </c>
      <c r="B108" s="254" t="s">
        <v>116</v>
      </c>
      <c r="C108" s="128"/>
      <c r="D108" s="128"/>
      <c r="E108" s="128"/>
      <c r="F108" s="128"/>
      <c r="G108" s="128"/>
      <c r="H108" s="128"/>
      <c r="I108" s="128"/>
      <c r="J108" s="144"/>
      <c r="K108" s="128"/>
      <c r="L108" s="128"/>
      <c r="M108" s="128"/>
      <c r="N108" s="129"/>
      <c r="O108" s="153"/>
      <c r="P108" s="128"/>
      <c r="Q108" s="325">
        <v>14.796179976306858</v>
      </c>
      <c r="R108" s="136">
        <v>0.85035563301993022</v>
      </c>
      <c r="S108" s="132">
        <v>8.9669654738227571</v>
      </c>
      <c r="T108" s="132">
        <v>4.1748992843944901</v>
      </c>
      <c r="U108" s="130">
        <v>0.80395958506968057</v>
      </c>
      <c r="V108" s="128"/>
      <c r="W108" s="128"/>
      <c r="X108" s="128"/>
      <c r="Y108" s="128"/>
      <c r="Z108" s="131"/>
      <c r="AA108" s="138"/>
      <c r="AB108" s="129"/>
      <c r="AC108" s="132">
        <v>0</v>
      </c>
      <c r="AD108" s="131"/>
      <c r="AE108" s="137"/>
      <c r="AF108" s="128"/>
      <c r="AG108" s="129"/>
      <c r="AH108" s="132">
        <v>0</v>
      </c>
      <c r="AI108" s="128"/>
      <c r="AJ108" s="248">
        <v>0</v>
      </c>
    </row>
    <row r="109" spans="1:36" s="208" customFormat="1" ht="42.75" customHeight="1">
      <c r="A109" s="127">
        <v>71</v>
      </c>
      <c r="B109" s="254" t="s">
        <v>117</v>
      </c>
      <c r="C109" s="128"/>
      <c r="D109" s="128"/>
      <c r="E109" s="128"/>
      <c r="F109" s="128"/>
      <c r="G109" s="128"/>
      <c r="H109" s="128"/>
      <c r="I109" s="128"/>
      <c r="J109" s="144"/>
      <c r="K109" s="128"/>
      <c r="L109" s="128"/>
      <c r="M109" s="128"/>
      <c r="N109" s="129"/>
      <c r="O109" s="153"/>
      <c r="P109" s="128"/>
      <c r="Q109" s="325">
        <v>26.655784363816551</v>
      </c>
      <c r="R109" s="136">
        <v>1.5703221622646297</v>
      </c>
      <c r="S109" s="132">
        <v>19.88439365583325</v>
      </c>
      <c r="T109" s="132">
        <v>1.3981720733091698</v>
      </c>
      <c r="U109" s="130">
        <v>3.8028964724094996</v>
      </c>
      <c r="V109" s="128"/>
      <c r="W109" s="128"/>
      <c r="X109" s="128"/>
      <c r="Y109" s="128"/>
      <c r="Z109" s="131"/>
      <c r="AA109" s="138"/>
      <c r="AB109" s="129"/>
      <c r="AC109" s="132">
        <v>0</v>
      </c>
      <c r="AD109" s="131"/>
      <c r="AE109" s="137"/>
      <c r="AF109" s="128"/>
      <c r="AG109" s="129"/>
      <c r="AH109" s="132">
        <v>0</v>
      </c>
      <c r="AI109" s="128"/>
      <c r="AJ109" s="248">
        <v>0</v>
      </c>
    </row>
    <row r="110" spans="1:36" s="208" customFormat="1" ht="12.75">
      <c r="A110" s="127">
        <v>72</v>
      </c>
      <c r="B110" s="254" t="s">
        <v>118</v>
      </c>
      <c r="C110" s="128"/>
      <c r="D110" s="128"/>
      <c r="E110" s="128"/>
      <c r="F110" s="128"/>
      <c r="G110" s="128"/>
      <c r="H110" s="128"/>
      <c r="I110" s="128"/>
      <c r="J110" s="144"/>
      <c r="K110" s="128"/>
      <c r="L110" s="128"/>
      <c r="M110" s="128"/>
      <c r="N110" s="129"/>
      <c r="O110" s="153"/>
      <c r="P110" s="128"/>
      <c r="Q110" s="132">
        <v>21.341194303721217</v>
      </c>
      <c r="R110" s="132">
        <v>1.3728639881336102</v>
      </c>
      <c r="S110" s="132">
        <v>10.924937646113412</v>
      </c>
      <c r="T110" s="132">
        <v>6.5467014448117595</v>
      </c>
      <c r="U110" s="130">
        <v>2.4966912246624364</v>
      </c>
      <c r="V110" s="128"/>
      <c r="W110" s="128"/>
      <c r="X110" s="128"/>
      <c r="Y110" s="128"/>
      <c r="Z110" s="131"/>
      <c r="AA110" s="138"/>
      <c r="AB110" s="128"/>
      <c r="AC110" s="132">
        <v>0</v>
      </c>
      <c r="AD110" s="131"/>
      <c r="AE110" s="137"/>
      <c r="AF110" s="128"/>
      <c r="AG110" s="129"/>
      <c r="AH110" s="132">
        <v>0</v>
      </c>
      <c r="AI110" s="128"/>
      <c r="AJ110" s="248">
        <v>0</v>
      </c>
    </row>
    <row r="111" spans="1:36" s="208" customFormat="1" ht="42" customHeight="1">
      <c r="A111" s="127">
        <v>73</v>
      </c>
      <c r="B111" s="254" t="s">
        <v>119</v>
      </c>
      <c r="C111" s="128"/>
      <c r="D111" s="128"/>
      <c r="E111" s="128"/>
      <c r="F111" s="128"/>
      <c r="G111" s="128"/>
      <c r="H111" s="128"/>
      <c r="I111" s="128"/>
      <c r="J111" s="144"/>
      <c r="K111" s="128"/>
      <c r="L111" s="128"/>
      <c r="M111" s="128"/>
      <c r="N111" s="129"/>
      <c r="O111" s="153"/>
      <c r="P111" s="128"/>
      <c r="Q111" s="132">
        <v>25.36</v>
      </c>
      <c r="R111" s="136">
        <v>4.50197513925945</v>
      </c>
      <c r="S111" s="132">
        <v>15.180399016409501</v>
      </c>
      <c r="T111" s="132">
        <v>2.7342112365993798</v>
      </c>
      <c r="U111" s="130">
        <v>2.9434146077316687</v>
      </c>
      <c r="V111" s="128"/>
      <c r="W111" s="128"/>
      <c r="X111" s="128"/>
      <c r="Y111" s="128"/>
      <c r="Z111" s="131"/>
      <c r="AA111" s="138"/>
      <c r="AB111" s="129"/>
      <c r="AC111" s="132">
        <v>0</v>
      </c>
      <c r="AD111" s="131"/>
      <c r="AE111" s="137"/>
      <c r="AF111" s="128"/>
      <c r="AG111" s="129"/>
      <c r="AH111" s="132">
        <v>0</v>
      </c>
      <c r="AI111" s="128"/>
      <c r="AJ111" s="248">
        <v>0</v>
      </c>
    </row>
    <row r="112" spans="1:36" s="225" customFormat="1" ht="44.25" customHeight="1">
      <c r="A112" s="127">
        <v>74</v>
      </c>
      <c r="B112" s="254" t="s">
        <v>120</v>
      </c>
      <c r="C112" s="122"/>
      <c r="D112" s="122"/>
      <c r="E112" s="122"/>
      <c r="F112" s="122"/>
      <c r="G112" s="122"/>
      <c r="H112" s="122"/>
      <c r="I112" s="122"/>
      <c r="J112" s="117"/>
      <c r="K112" s="122"/>
      <c r="L112" s="122"/>
      <c r="M112" s="152"/>
      <c r="N112" s="152"/>
      <c r="O112" s="117"/>
      <c r="P112" s="122"/>
      <c r="Q112" s="325">
        <v>0.5</v>
      </c>
      <c r="R112" s="136">
        <v>0.5</v>
      </c>
      <c r="S112" s="132"/>
      <c r="T112" s="132"/>
      <c r="U112" s="130">
        <v>0</v>
      </c>
      <c r="V112" s="122"/>
      <c r="W112" s="122"/>
      <c r="X112" s="122"/>
      <c r="Y112" s="122"/>
      <c r="Z112" s="131"/>
      <c r="AA112" s="138"/>
      <c r="AB112" s="129"/>
      <c r="AC112" s="132">
        <v>0</v>
      </c>
      <c r="AD112" s="131"/>
      <c r="AE112" s="137"/>
      <c r="AF112" s="128"/>
      <c r="AG112" s="129"/>
      <c r="AH112" s="132">
        <v>0</v>
      </c>
      <c r="AI112" s="122"/>
      <c r="AJ112" s="248">
        <v>0</v>
      </c>
    </row>
    <row r="113" spans="1:36" s="225" customFormat="1" ht="44.25" customHeight="1">
      <c r="A113" s="127">
        <v>75</v>
      </c>
      <c r="B113" s="254" t="s">
        <v>121</v>
      </c>
      <c r="C113" s="122"/>
      <c r="D113" s="122"/>
      <c r="E113" s="122"/>
      <c r="F113" s="122"/>
      <c r="G113" s="122"/>
      <c r="H113" s="122"/>
      <c r="I113" s="122"/>
      <c r="J113" s="117"/>
      <c r="K113" s="122"/>
      <c r="L113" s="122"/>
      <c r="M113" s="152"/>
      <c r="N113" s="152"/>
      <c r="O113" s="117"/>
      <c r="P113" s="122"/>
      <c r="Q113" s="325">
        <v>0</v>
      </c>
      <c r="R113" s="136"/>
      <c r="S113" s="132"/>
      <c r="T113" s="132"/>
      <c r="U113" s="130">
        <v>0</v>
      </c>
      <c r="V113" s="122"/>
      <c r="W113" s="122"/>
      <c r="X113" s="122"/>
      <c r="Y113" s="122"/>
      <c r="Z113" s="131"/>
      <c r="AA113" s="138"/>
      <c r="AB113" s="129"/>
      <c r="AC113" s="132">
        <v>0</v>
      </c>
      <c r="AD113" s="131"/>
      <c r="AE113" s="137"/>
      <c r="AF113" s="138"/>
      <c r="AG113" s="139"/>
      <c r="AH113" s="132">
        <v>0</v>
      </c>
      <c r="AI113" s="122"/>
      <c r="AJ113" s="248">
        <v>0</v>
      </c>
    </row>
    <row r="114" spans="1:36" s="225" customFormat="1" ht="44.25" customHeight="1">
      <c r="A114" s="127">
        <v>76</v>
      </c>
      <c r="B114" s="254" t="s">
        <v>122</v>
      </c>
      <c r="C114" s="122"/>
      <c r="D114" s="122"/>
      <c r="E114" s="122"/>
      <c r="F114" s="122"/>
      <c r="G114" s="122"/>
      <c r="H114" s="122"/>
      <c r="I114" s="122"/>
      <c r="J114" s="117"/>
      <c r="K114" s="122"/>
      <c r="L114" s="122"/>
      <c r="M114" s="152"/>
      <c r="N114" s="152"/>
      <c r="O114" s="117"/>
      <c r="P114" s="122"/>
      <c r="Q114" s="325">
        <v>0</v>
      </c>
      <c r="R114" s="136"/>
      <c r="S114" s="132"/>
      <c r="T114" s="132"/>
      <c r="U114" s="130">
        <v>0</v>
      </c>
      <c r="V114" s="122"/>
      <c r="W114" s="122"/>
      <c r="X114" s="122"/>
      <c r="Y114" s="122"/>
      <c r="Z114" s="131"/>
      <c r="AA114" s="138"/>
      <c r="AB114" s="129"/>
      <c r="AC114" s="132">
        <v>0</v>
      </c>
      <c r="AD114" s="131"/>
      <c r="AE114" s="137"/>
      <c r="AF114" s="138"/>
      <c r="AG114" s="139"/>
      <c r="AH114" s="132">
        <v>0</v>
      </c>
      <c r="AI114" s="122"/>
      <c r="AJ114" s="248">
        <v>0</v>
      </c>
    </row>
    <row r="115" spans="1:36" s="225" customFormat="1" ht="44.25" customHeight="1">
      <c r="A115" s="127">
        <v>77</v>
      </c>
      <c r="B115" s="254" t="s">
        <v>123</v>
      </c>
      <c r="C115" s="122"/>
      <c r="D115" s="122"/>
      <c r="E115" s="122"/>
      <c r="F115" s="122"/>
      <c r="G115" s="122"/>
      <c r="H115" s="122"/>
      <c r="I115" s="122"/>
      <c r="J115" s="117"/>
      <c r="K115" s="122"/>
      <c r="L115" s="122"/>
      <c r="M115" s="152"/>
      <c r="N115" s="152"/>
      <c r="O115" s="117"/>
      <c r="P115" s="122"/>
      <c r="Q115" s="325">
        <v>0</v>
      </c>
      <c r="R115" s="136"/>
      <c r="S115" s="132"/>
      <c r="T115" s="132"/>
      <c r="U115" s="130">
        <v>0</v>
      </c>
      <c r="V115" s="122"/>
      <c r="W115" s="122"/>
      <c r="X115" s="122"/>
      <c r="Y115" s="122"/>
      <c r="Z115" s="131"/>
      <c r="AA115" s="138"/>
      <c r="AB115" s="129"/>
      <c r="AC115" s="132">
        <v>0</v>
      </c>
      <c r="AD115" s="131"/>
      <c r="AE115" s="137"/>
      <c r="AF115" s="138"/>
      <c r="AG115" s="139"/>
      <c r="AH115" s="132">
        <v>0</v>
      </c>
      <c r="AI115" s="122"/>
      <c r="AJ115" s="248">
        <v>0</v>
      </c>
    </row>
    <row r="116" spans="1:36" s="225" customFormat="1" ht="44.25" customHeight="1">
      <c r="A116" s="127">
        <v>78</v>
      </c>
      <c r="B116" s="254" t="s">
        <v>124</v>
      </c>
      <c r="C116" s="122"/>
      <c r="D116" s="122"/>
      <c r="E116" s="122"/>
      <c r="F116" s="122"/>
      <c r="G116" s="122"/>
      <c r="H116" s="122"/>
      <c r="I116" s="122"/>
      <c r="J116" s="117"/>
      <c r="K116" s="122"/>
      <c r="L116" s="122"/>
      <c r="M116" s="152"/>
      <c r="N116" s="152"/>
      <c r="O116" s="117"/>
      <c r="P116" s="122"/>
      <c r="Q116" s="325">
        <v>4.8970000000000002</v>
      </c>
      <c r="R116" s="136">
        <v>4.8970000000000002</v>
      </c>
      <c r="S116" s="132"/>
      <c r="T116" s="132"/>
      <c r="U116" s="130">
        <v>0</v>
      </c>
      <c r="V116" s="122"/>
      <c r="W116" s="122"/>
      <c r="X116" s="122"/>
      <c r="Y116" s="122"/>
      <c r="Z116" s="131"/>
      <c r="AA116" s="138"/>
      <c r="AB116" s="129"/>
      <c r="AC116" s="132">
        <v>0</v>
      </c>
      <c r="AD116" s="131"/>
      <c r="AE116" s="137"/>
      <c r="AF116" s="138"/>
      <c r="AG116" s="139"/>
      <c r="AH116" s="132">
        <v>0</v>
      </c>
      <c r="AI116" s="122"/>
      <c r="AJ116" s="248">
        <v>0</v>
      </c>
    </row>
    <row r="117" spans="1:36" s="225" customFormat="1" ht="45" customHeight="1">
      <c r="A117" s="127">
        <v>79</v>
      </c>
      <c r="B117" s="254" t="s">
        <v>125</v>
      </c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52"/>
      <c r="N117" s="152"/>
      <c r="O117" s="122"/>
      <c r="P117" s="122"/>
      <c r="Q117" s="325">
        <v>27</v>
      </c>
      <c r="R117" s="136">
        <v>4.1216181214769705</v>
      </c>
      <c r="S117" s="132">
        <v>17.2801997365993</v>
      </c>
      <c r="T117" s="132">
        <v>3.3094357359186404</v>
      </c>
      <c r="U117" s="130">
        <v>2.2887464060050888</v>
      </c>
      <c r="V117" s="122"/>
      <c r="W117" s="122"/>
      <c r="X117" s="122"/>
      <c r="Y117" s="122"/>
      <c r="Z117" s="211">
        <v>2013</v>
      </c>
      <c r="AA117" s="138">
        <v>20</v>
      </c>
      <c r="AB117" s="129" t="s">
        <v>185</v>
      </c>
      <c r="AC117" s="132">
        <v>2.7</v>
      </c>
      <c r="AD117" s="211">
        <v>2013</v>
      </c>
      <c r="AE117" s="137">
        <v>15</v>
      </c>
      <c r="AF117" s="138" t="s">
        <v>186</v>
      </c>
      <c r="AG117" s="139" t="s">
        <v>188</v>
      </c>
      <c r="AH117" s="132">
        <v>5.49</v>
      </c>
      <c r="AI117" s="122"/>
      <c r="AJ117" s="248">
        <v>0</v>
      </c>
    </row>
    <row r="118" spans="1:36" s="225" customFormat="1" ht="45" customHeight="1">
      <c r="A118" s="127">
        <v>80</v>
      </c>
      <c r="B118" s="254" t="s">
        <v>126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52"/>
      <c r="N118" s="152"/>
      <c r="O118" s="122"/>
      <c r="P118" s="122"/>
      <c r="Q118" s="325">
        <v>3.2</v>
      </c>
      <c r="R118" s="136">
        <v>0.20764976648697897</v>
      </c>
      <c r="S118" s="132">
        <v>2.1501034255583136</v>
      </c>
      <c r="T118" s="132">
        <v>0.34863297148231204</v>
      </c>
      <c r="U118" s="130">
        <v>0.49361383647239582</v>
      </c>
      <c r="V118" s="122"/>
      <c r="W118" s="122"/>
      <c r="X118" s="122"/>
      <c r="Y118" s="122"/>
      <c r="Z118" s="131"/>
      <c r="AA118" s="138"/>
      <c r="AB118" s="129"/>
      <c r="AC118" s="132">
        <v>0</v>
      </c>
      <c r="AD118" s="131"/>
      <c r="AE118" s="228"/>
      <c r="AF118" s="229"/>
      <c r="AG118" s="230"/>
      <c r="AH118" s="132">
        <v>0</v>
      </c>
      <c r="AI118" s="122"/>
      <c r="AJ118" s="248">
        <v>0</v>
      </c>
    </row>
    <row r="119" spans="1:36" s="225" customFormat="1" ht="45" customHeight="1">
      <c r="A119" s="127">
        <v>81</v>
      </c>
      <c r="B119" s="254" t="s">
        <v>127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52"/>
      <c r="N119" s="152"/>
      <c r="O119" s="122"/>
      <c r="P119" s="122"/>
      <c r="Q119" s="325">
        <v>2.8917273112463975</v>
      </c>
      <c r="R119" s="136">
        <v>0.16025999999999996</v>
      </c>
      <c r="S119" s="132">
        <v>2.2465522128099877</v>
      </c>
      <c r="T119" s="132">
        <v>1.6176120000000016E-2</v>
      </c>
      <c r="U119" s="130">
        <v>0.46873897843640966</v>
      </c>
      <c r="V119" s="122"/>
      <c r="W119" s="122"/>
      <c r="X119" s="122"/>
      <c r="Y119" s="122"/>
      <c r="Z119" s="131"/>
      <c r="AA119" s="138"/>
      <c r="AB119" s="129"/>
      <c r="AC119" s="132">
        <v>0</v>
      </c>
      <c r="AD119" s="131"/>
      <c r="AE119" s="228"/>
      <c r="AF119" s="229"/>
      <c r="AG119" s="230"/>
      <c r="AH119" s="132">
        <v>0</v>
      </c>
      <c r="AI119" s="122"/>
      <c r="AJ119" s="248">
        <v>0</v>
      </c>
    </row>
    <row r="120" spans="1:36" s="225" customFormat="1" ht="45" customHeight="1">
      <c r="A120" s="127">
        <v>82</v>
      </c>
      <c r="B120" s="254" t="s">
        <v>128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52"/>
      <c r="N120" s="152"/>
      <c r="O120" s="122"/>
      <c r="P120" s="122"/>
      <c r="Q120" s="325">
        <v>2.5139290000000002E-2</v>
      </c>
      <c r="R120" s="136"/>
      <c r="S120" s="132"/>
      <c r="T120" s="132"/>
      <c r="U120" s="130">
        <v>2.5139290000000002E-2</v>
      </c>
      <c r="V120" s="122"/>
      <c r="W120" s="122"/>
      <c r="X120" s="122"/>
      <c r="Y120" s="122"/>
      <c r="Z120" s="131"/>
      <c r="AA120" s="138"/>
      <c r="AB120" s="129"/>
      <c r="AC120" s="132">
        <v>1.26</v>
      </c>
      <c r="AD120" s="131">
        <v>2013</v>
      </c>
      <c r="AE120" s="228">
        <v>15</v>
      </c>
      <c r="AF120" s="229" t="s">
        <v>186</v>
      </c>
      <c r="AG120" s="139" t="s">
        <v>225</v>
      </c>
      <c r="AH120" s="132">
        <v>0.16600000000000001</v>
      </c>
      <c r="AI120" s="122"/>
      <c r="AJ120" s="248">
        <v>0</v>
      </c>
    </row>
    <row r="121" spans="1:36" s="208" customFormat="1" ht="12.75">
      <c r="A121" s="127"/>
      <c r="B121" s="253" t="s">
        <v>129</v>
      </c>
      <c r="C121" s="128"/>
      <c r="D121" s="128"/>
      <c r="E121" s="128"/>
      <c r="F121" s="128"/>
      <c r="G121" s="128"/>
      <c r="H121" s="128"/>
      <c r="I121" s="128"/>
      <c r="J121" s="144"/>
      <c r="K121" s="128"/>
      <c r="L121" s="128"/>
      <c r="M121" s="128"/>
      <c r="N121" s="129"/>
      <c r="O121" s="153"/>
      <c r="P121" s="128"/>
      <c r="Q121" s="155">
        <v>141.24737250767393</v>
      </c>
      <c r="R121" s="155">
        <v>19.348555745097102</v>
      </c>
      <c r="S121" s="155">
        <v>83.874573856593443</v>
      </c>
      <c r="T121" s="155">
        <v>22.590379608800973</v>
      </c>
      <c r="U121" s="155">
        <v>15.433863297182427</v>
      </c>
      <c r="V121" s="128"/>
      <c r="W121" s="128"/>
      <c r="X121" s="128"/>
      <c r="Y121" s="128"/>
      <c r="Z121" s="154"/>
      <c r="AA121" s="128"/>
      <c r="AB121" s="162"/>
      <c r="AC121" s="155">
        <v>3.96</v>
      </c>
      <c r="AD121" s="154"/>
      <c r="AE121" s="128"/>
      <c r="AF121" s="162"/>
      <c r="AG121" s="163"/>
      <c r="AH121" s="155">
        <v>5.6560000000000006</v>
      </c>
      <c r="AI121" s="128"/>
      <c r="AJ121" s="248"/>
    </row>
    <row r="122" spans="1:36" s="206" customFormat="1" ht="12.75">
      <c r="A122" s="124"/>
      <c r="B122" s="265" t="s">
        <v>130</v>
      </c>
      <c r="C122" s="125"/>
      <c r="D122" s="125"/>
      <c r="E122" s="125"/>
      <c r="F122" s="125"/>
      <c r="G122" s="125"/>
      <c r="H122" s="125"/>
      <c r="I122" s="125"/>
      <c r="J122" s="126"/>
      <c r="K122" s="125"/>
      <c r="L122" s="125"/>
      <c r="M122" s="125"/>
      <c r="N122" s="125"/>
      <c r="O122" s="126"/>
      <c r="P122" s="125"/>
      <c r="Q122" s="126"/>
      <c r="R122" s="126"/>
      <c r="S122" s="126"/>
      <c r="T122" s="126"/>
      <c r="U122" s="126"/>
      <c r="V122" s="125"/>
      <c r="W122" s="125"/>
      <c r="X122" s="125"/>
      <c r="Y122" s="125"/>
      <c r="Z122" s="125"/>
      <c r="AA122" s="125"/>
      <c r="AB122" s="125"/>
      <c r="AC122" s="126"/>
      <c r="AD122" s="125"/>
      <c r="AE122" s="125"/>
      <c r="AF122" s="125"/>
      <c r="AG122" s="125"/>
      <c r="AH122" s="126"/>
      <c r="AI122" s="125"/>
      <c r="AJ122" s="322"/>
    </row>
    <row r="123" spans="1:36" s="225" customFormat="1" ht="45" customHeight="1">
      <c r="A123" s="127">
        <v>83</v>
      </c>
      <c r="B123" s="254" t="s">
        <v>131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52"/>
      <c r="N123" s="152"/>
      <c r="O123" s="122"/>
      <c r="P123" s="122"/>
      <c r="Q123" s="325">
        <v>0</v>
      </c>
      <c r="R123" s="145"/>
      <c r="S123" s="132"/>
      <c r="T123" s="132"/>
      <c r="U123" s="130">
        <v>0</v>
      </c>
      <c r="V123" s="122"/>
      <c r="W123" s="122"/>
      <c r="X123" s="122"/>
      <c r="Y123" s="122"/>
      <c r="Z123" s="131"/>
      <c r="AA123" s="138"/>
      <c r="AB123" s="129"/>
      <c r="AC123" s="132">
        <v>0</v>
      </c>
      <c r="AD123" s="131"/>
      <c r="AE123" s="231"/>
      <c r="AF123" s="229"/>
      <c r="AG123" s="139"/>
      <c r="AH123" s="132">
        <v>0</v>
      </c>
      <c r="AI123" s="122"/>
      <c r="AJ123" s="248">
        <v>0</v>
      </c>
    </row>
    <row r="124" spans="1:36" s="208" customFormat="1" ht="12.75">
      <c r="A124" s="127"/>
      <c r="B124" s="259" t="s">
        <v>132</v>
      </c>
      <c r="C124" s="128"/>
      <c r="D124" s="128"/>
      <c r="E124" s="128"/>
      <c r="F124" s="128"/>
      <c r="G124" s="128"/>
      <c r="H124" s="128"/>
      <c r="I124" s="128"/>
      <c r="J124" s="144"/>
      <c r="K124" s="128"/>
      <c r="L124" s="128"/>
      <c r="M124" s="128"/>
      <c r="N124" s="129"/>
      <c r="O124" s="153"/>
      <c r="P124" s="128"/>
      <c r="Q124" s="155">
        <v>0</v>
      </c>
      <c r="R124" s="155">
        <v>0</v>
      </c>
      <c r="S124" s="155">
        <v>0</v>
      </c>
      <c r="T124" s="155">
        <v>0</v>
      </c>
      <c r="U124" s="155">
        <v>0</v>
      </c>
      <c r="V124" s="128"/>
      <c r="W124" s="128"/>
      <c r="X124" s="128"/>
      <c r="Y124" s="128"/>
      <c r="Z124" s="233"/>
      <c r="AA124" s="128"/>
      <c r="AB124" s="234"/>
      <c r="AC124" s="155">
        <v>0</v>
      </c>
      <c r="AD124" s="233"/>
      <c r="AE124" s="128"/>
      <c r="AF124" s="234"/>
      <c r="AG124" s="235"/>
      <c r="AH124" s="155">
        <v>0</v>
      </c>
      <c r="AI124" s="128"/>
      <c r="AJ124" s="248">
        <v>0</v>
      </c>
    </row>
    <row r="125" spans="1:36" s="206" customFormat="1" ht="12.75">
      <c r="A125" s="124"/>
      <c r="B125" s="265" t="s">
        <v>227</v>
      </c>
      <c r="C125" s="125"/>
      <c r="D125" s="125"/>
      <c r="E125" s="125"/>
      <c r="F125" s="125"/>
      <c r="G125" s="125"/>
      <c r="H125" s="125"/>
      <c r="I125" s="125"/>
      <c r="J125" s="126"/>
      <c r="K125" s="125"/>
      <c r="L125" s="125"/>
      <c r="M125" s="125"/>
      <c r="N125" s="125"/>
      <c r="O125" s="126"/>
      <c r="P125" s="125"/>
      <c r="Q125" s="126"/>
      <c r="R125" s="126"/>
      <c r="S125" s="126"/>
      <c r="T125" s="126"/>
      <c r="U125" s="126"/>
      <c r="V125" s="125"/>
      <c r="W125" s="125"/>
      <c r="X125" s="125"/>
      <c r="Y125" s="125"/>
      <c r="Z125" s="125"/>
      <c r="AA125" s="125"/>
      <c r="AB125" s="125"/>
      <c r="AC125" s="126"/>
      <c r="AD125" s="125"/>
      <c r="AE125" s="125"/>
      <c r="AF125" s="125"/>
      <c r="AG125" s="125"/>
      <c r="AH125" s="126"/>
      <c r="AI125" s="125"/>
      <c r="AJ125" s="322"/>
    </row>
    <row r="126" spans="1:36" s="225" customFormat="1" ht="45" customHeight="1">
      <c r="A126" s="127">
        <v>84</v>
      </c>
      <c r="B126" s="254" t="s">
        <v>133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52"/>
      <c r="N126" s="152"/>
      <c r="O126" s="122"/>
      <c r="P126" s="122"/>
      <c r="Q126" s="325">
        <v>2.3999999999999995</v>
      </c>
      <c r="R126" s="136">
        <v>0.239696692732802</v>
      </c>
      <c r="S126" s="132"/>
      <c r="T126" s="132">
        <v>1.7598999127708999</v>
      </c>
      <c r="U126" s="130">
        <v>0.40040339449629792</v>
      </c>
      <c r="V126" s="209"/>
      <c r="W126" s="209"/>
      <c r="X126" s="209"/>
      <c r="Y126" s="209"/>
      <c r="Z126" s="131"/>
      <c r="AA126" s="138"/>
      <c r="AB126" s="139"/>
      <c r="AC126" s="132">
        <v>0</v>
      </c>
      <c r="AD126" s="131"/>
      <c r="AE126" s="231"/>
      <c r="AF126" s="229"/>
      <c r="AG126" s="139"/>
      <c r="AH126" s="132">
        <v>0</v>
      </c>
      <c r="AI126" s="209"/>
      <c r="AJ126" s="248">
        <v>0</v>
      </c>
    </row>
    <row r="127" spans="1:36" s="208" customFormat="1" ht="12.75">
      <c r="A127" s="127"/>
      <c r="B127" s="259" t="s">
        <v>228</v>
      </c>
      <c r="C127" s="128"/>
      <c r="D127" s="128"/>
      <c r="E127" s="128"/>
      <c r="F127" s="128"/>
      <c r="G127" s="128"/>
      <c r="H127" s="128"/>
      <c r="I127" s="128"/>
      <c r="J127" s="144"/>
      <c r="K127" s="128"/>
      <c r="L127" s="128"/>
      <c r="M127" s="128"/>
      <c r="N127" s="129"/>
      <c r="O127" s="153"/>
      <c r="P127" s="128"/>
      <c r="Q127" s="155">
        <v>2.3999999999999995</v>
      </c>
      <c r="R127" s="232">
        <v>0.239696692732802</v>
      </c>
      <c r="S127" s="232"/>
      <c r="T127" s="232">
        <v>1.7598999127708999</v>
      </c>
      <c r="U127" s="232">
        <v>0.40040339449629792</v>
      </c>
      <c r="V127" s="128"/>
      <c r="W127" s="128"/>
      <c r="X127" s="128"/>
      <c r="Y127" s="128"/>
      <c r="Z127" s="233"/>
      <c r="AA127" s="128"/>
      <c r="AB127" s="234"/>
      <c r="AC127" s="232">
        <v>0</v>
      </c>
      <c r="AD127" s="233"/>
      <c r="AE127" s="128"/>
      <c r="AF127" s="234"/>
      <c r="AG127" s="235"/>
      <c r="AH127" s="232">
        <v>0</v>
      </c>
      <c r="AI127" s="128"/>
      <c r="AJ127" s="248"/>
    </row>
    <row r="128" spans="1:36" s="206" customFormat="1" ht="12.75">
      <c r="A128" s="124"/>
      <c r="B128" s="265" t="s">
        <v>134</v>
      </c>
      <c r="C128" s="125"/>
      <c r="D128" s="125"/>
      <c r="E128" s="125"/>
      <c r="F128" s="125"/>
      <c r="G128" s="125"/>
      <c r="H128" s="125"/>
      <c r="I128" s="125"/>
      <c r="J128" s="126"/>
      <c r="K128" s="125"/>
      <c r="L128" s="125"/>
      <c r="M128" s="125"/>
      <c r="N128" s="125"/>
      <c r="O128" s="126"/>
      <c r="P128" s="125"/>
      <c r="Q128" s="126">
        <v>136.10999999999999</v>
      </c>
      <c r="R128" s="126">
        <v>39.754448909967643</v>
      </c>
      <c r="S128" s="126">
        <v>31.106666018561963</v>
      </c>
      <c r="T128" s="126">
        <v>52.238794272721037</v>
      </c>
      <c r="U128" s="126">
        <v>13.010090798749353</v>
      </c>
      <c r="V128" s="125"/>
      <c r="W128" s="125"/>
      <c r="X128" s="125"/>
      <c r="Y128" s="125"/>
      <c r="Z128" s="125"/>
      <c r="AA128" s="125"/>
      <c r="AB128" s="125"/>
      <c r="AC128" s="126">
        <v>0</v>
      </c>
      <c r="AD128" s="125"/>
      <c r="AE128" s="125"/>
      <c r="AF128" s="125"/>
      <c r="AG128" s="125"/>
      <c r="AH128" s="126">
        <v>0</v>
      </c>
      <c r="AI128" s="125"/>
      <c r="AJ128" s="341">
        <v>104000</v>
      </c>
    </row>
    <row r="129" spans="1:36" s="208" customFormat="1" ht="50.25" customHeight="1">
      <c r="A129" s="127">
        <v>85</v>
      </c>
      <c r="B129" s="250" t="s">
        <v>135</v>
      </c>
      <c r="C129" s="128"/>
      <c r="D129" s="128"/>
      <c r="E129" s="128"/>
      <c r="F129" s="128"/>
      <c r="G129" s="128"/>
      <c r="H129" s="128"/>
      <c r="I129" s="162"/>
      <c r="J129" s="153"/>
      <c r="K129" s="128"/>
      <c r="L129" s="128"/>
      <c r="M129" s="129"/>
      <c r="N129" s="129"/>
      <c r="O129" s="161"/>
      <c r="P129" s="128"/>
      <c r="Q129" s="132">
        <v>80.259999999999991</v>
      </c>
      <c r="R129" s="132">
        <v>26.166055641567503</v>
      </c>
      <c r="S129" s="132">
        <v>13.388118860209701</v>
      </c>
      <c r="T129" s="132">
        <v>30.121963433327497</v>
      </c>
      <c r="U129" s="130">
        <v>10.583862064895289</v>
      </c>
      <c r="V129" s="128"/>
      <c r="W129" s="128"/>
      <c r="X129" s="128"/>
      <c r="Y129" s="128"/>
      <c r="Z129" s="154"/>
      <c r="AA129" s="128"/>
      <c r="AB129" s="162"/>
      <c r="AC129" s="145">
        <v>0</v>
      </c>
      <c r="AD129" s="154"/>
      <c r="AE129" s="128"/>
      <c r="AF129" s="158"/>
      <c r="AG129" s="164"/>
      <c r="AH129" s="165">
        <v>0</v>
      </c>
      <c r="AI129" s="128"/>
      <c r="AJ129" s="248">
        <v>0</v>
      </c>
    </row>
    <row r="130" spans="1:36" s="208" customFormat="1" ht="38.25">
      <c r="A130" s="127">
        <v>86</v>
      </c>
      <c r="B130" s="250" t="s">
        <v>136</v>
      </c>
      <c r="C130" s="128"/>
      <c r="D130" s="128"/>
      <c r="E130" s="128"/>
      <c r="F130" s="128"/>
      <c r="G130" s="128"/>
      <c r="H130" s="128"/>
      <c r="I130" s="128"/>
      <c r="J130" s="153"/>
      <c r="K130" s="128"/>
      <c r="L130" s="128"/>
      <c r="M130" s="129"/>
      <c r="N130" s="129"/>
      <c r="O130" s="161"/>
      <c r="P130" s="128"/>
      <c r="Q130" s="325">
        <v>18.5</v>
      </c>
      <c r="R130" s="136">
        <v>6.4003563045333296</v>
      </c>
      <c r="S130" s="132"/>
      <c r="T130" s="132">
        <v>12.000668071</v>
      </c>
      <c r="U130" s="130">
        <v>9.8975624466671519E-2</v>
      </c>
      <c r="V130" s="128"/>
      <c r="W130" s="128"/>
      <c r="X130" s="128"/>
      <c r="Y130" s="128"/>
      <c r="Z130" s="154"/>
      <c r="AA130" s="128"/>
      <c r="AB130" s="162"/>
      <c r="AC130" s="145">
        <v>0</v>
      </c>
      <c r="AD130" s="154"/>
      <c r="AE130" s="128"/>
      <c r="AF130" s="128"/>
      <c r="AG130" s="129"/>
      <c r="AH130" s="165">
        <v>0</v>
      </c>
      <c r="AI130" s="128"/>
      <c r="AJ130" s="248">
        <v>52000</v>
      </c>
    </row>
    <row r="131" spans="1:36" s="208" customFormat="1" ht="38.25">
      <c r="A131" s="251">
        <v>87</v>
      </c>
      <c r="B131" s="250" t="s">
        <v>137</v>
      </c>
      <c r="C131" s="128"/>
      <c r="D131" s="128"/>
      <c r="E131" s="128"/>
      <c r="F131" s="128"/>
      <c r="G131" s="128"/>
      <c r="H131" s="128"/>
      <c r="I131" s="128"/>
      <c r="J131" s="153"/>
      <c r="K131" s="128"/>
      <c r="L131" s="128"/>
      <c r="M131" s="129"/>
      <c r="N131" s="129"/>
      <c r="O131" s="153"/>
      <c r="P131" s="128"/>
      <c r="Q131" s="325">
        <v>18.600000000000001</v>
      </c>
      <c r="R131" s="215">
        <v>3.5364879658666699</v>
      </c>
      <c r="S131" s="132">
        <v>8.0455101223466396</v>
      </c>
      <c r="T131" s="132">
        <v>6.6309149359999999</v>
      </c>
      <c r="U131" s="130">
        <v>0.38708697578669238</v>
      </c>
      <c r="V131" s="128"/>
      <c r="W131" s="128"/>
      <c r="X131" s="128"/>
      <c r="Y131" s="128"/>
      <c r="Z131" s="233"/>
      <c r="AA131" s="128"/>
      <c r="AB131" s="234"/>
      <c r="AC131" s="145">
        <v>0</v>
      </c>
      <c r="AD131" s="233"/>
      <c r="AE131" s="128"/>
      <c r="AF131" s="128"/>
      <c r="AG131" s="129"/>
      <c r="AH131" s="165">
        <v>0</v>
      </c>
      <c r="AI131" s="128"/>
      <c r="AJ131" s="248">
        <v>52000</v>
      </c>
    </row>
    <row r="132" spans="1:36" s="208" customFormat="1" ht="38.25">
      <c r="A132" s="251">
        <v>88</v>
      </c>
      <c r="B132" s="250" t="s">
        <v>138</v>
      </c>
      <c r="C132" s="128"/>
      <c r="D132" s="128"/>
      <c r="E132" s="128"/>
      <c r="F132" s="128"/>
      <c r="G132" s="128"/>
      <c r="H132" s="128"/>
      <c r="I132" s="128"/>
      <c r="J132" s="153"/>
      <c r="K132" s="128"/>
      <c r="L132" s="128"/>
      <c r="M132" s="129"/>
      <c r="N132" s="129"/>
      <c r="O132" s="153"/>
      <c r="P132" s="128"/>
      <c r="Q132" s="325">
        <v>0</v>
      </c>
      <c r="R132" s="215"/>
      <c r="S132" s="132"/>
      <c r="T132" s="132"/>
      <c r="U132" s="130">
        <v>0</v>
      </c>
      <c r="V132" s="128"/>
      <c r="W132" s="128"/>
      <c r="X132" s="128"/>
      <c r="Y132" s="128"/>
      <c r="Z132" s="233"/>
      <c r="AA132" s="128"/>
      <c r="AB132" s="234"/>
      <c r="AC132" s="145">
        <v>0</v>
      </c>
      <c r="AD132" s="233"/>
      <c r="AE132" s="128"/>
      <c r="AF132" s="128"/>
      <c r="AG132" s="129"/>
      <c r="AH132" s="165">
        <v>0</v>
      </c>
      <c r="AI132" s="128"/>
      <c r="AJ132" s="248">
        <v>0</v>
      </c>
    </row>
    <row r="133" spans="1:36" s="208" customFormat="1" ht="38.25">
      <c r="A133" s="127">
        <v>89</v>
      </c>
      <c r="B133" s="250" t="s">
        <v>139</v>
      </c>
      <c r="C133" s="128"/>
      <c r="D133" s="128"/>
      <c r="E133" s="128"/>
      <c r="F133" s="128"/>
      <c r="G133" s="128"/>
      <c r="H133" s="128"/>
      <c r="I133" s="128"/>
      <c r="J133" s="153"/>
      <c r="K133" s="128"/>
      <c r="L133" s="128"/>
      <c r="M133" s="129"/>
      <c r="N133" s="129"/>
      <c r="O133" s="153"/>
      <c r="P133" s="128"/>
      <c r="Q133" s="325">
        <v>0</v>
      </c>
      <c r="R133" s="215"/>
      <c r="S133" s="132"/>
      <c r="T133" s="132"/>
      <c r="U133" s="130">
        <v>0</v>
      </c>
      <c r="V133" s="128"/>
      <c r="W133" s="128"/>
      <c r="X133" s="128"/>
      <c r="Y133" s="128"/>
      <c r="Z133" s="233"/>
      <c r="AA133" s="128"/>
      <c r="AB133" s="234"/>
      <c r="AC133" s="145">
        <v>0</v>
      </c>
      <c r="AD133" s="233"/>
      <c r="AE133" s="128"/>
      <c r="AF133" s="128"/>
      <c r="AG133" s="129"/>
      <c r="AH133" s="165">
        <v>0</v>
      </c>
      <c r="AI133" s="128"/>
      <c r="AJ133" s="248">
        <v>0</v>
      </c>
    </row>
    <row r="134" spans="1:36" s="208" customFormat="1" ht="38.25">
      <c r="A134" s="127">
        <v>90</v>
      </c>
      <c r="B134" s="250" t="s">
        <v>140</v>
      </c>
      <c r="C134" s="128"/>
      <c r="D134" s="128"/>
      <c r="E134" s="128"/>
      <c r="F134" s="128"/>
      <c r="G134" s="128"/>
      <c r="H134" s="128"/>
      <c r="I134" s="128"/>
      <c r="J134" s="153"/>
      <c r="K134" s="128"/>
      <c r="L134" s="128"/>
      <c r="M134" s="129"/>
      <c r="N134" s="129"/>
      <c r="O134" s="153"/>
      <c r="P134" s="128"/>
      <c r="Q134" s="325">
        <v>0</v>
      </c>
      <c r="R134" s="215"/>
      <c r="S134" s="132"/>
      <c r="T134" s="132"/>
      <c r="U134" s="130">
        <v>0</v>
      </c>
      <c r="V134" s="128"/>
      <c r="W134" s="128"/>
      <c r="X134" s="128"/>
      <c r="Y134" s="128"/>
      <c r="Z134" s="233"/>
      <c r="AA134" s="128"/>
      <c r="AB134" s="234"/>
      <c r="AC134" s="145">
        <v>0</v>
      </c>
      <c r="AD134" s="233"/>
      <c r="AE134" s="128"/>
      <c r="AF134" s="128"/>
      <c r="AG134" s="129"/>
      <c r="AH134" s="165">
        <v>0</v>
      </c>
      <c r="AI134" s="128"/>
      <c r="AJ134" s="248">
        <v>0</v>
      </c>
    </row>
    <row r="135" spans="1:36" s="208" customFormat="1" ht="38.25">
      <c r="A135" s="127">
        <v>91</v>
      </c>
      <c r="B135" s="250" t="s">
        <v>141</v>
      </c>
      <c r="C135" s="128"/>
      <c r="D135" s="128"/>
      <c r="E135" s="128"/>
      <c r="F135" s="128"/>
      <c r="G135" s="128"/>
      <c r="H135" s="128"/>
      <c r="I135" s="128"/>
      <c r="J135" s="153"/>
      <c r="K135" s="128"/>
      <c r="L135" s="128"/>
      <c r="M135" s="129"/>
      <c r="N135" s="129"/>
      <c r="O135" s="153"/>
      <c r="P135" s="128"/>
      <c r="Q135" s="325">
        <v>18.75</v>
      </c>
      <c r="R135" s="215">
        <v>3.6515489980001399</v>
      </c>
      <c r="S135" s="132">
        <v>9.6730370360056206</v>
      </c>
      <c r="T135" s="132">
        <v>3.4852478323935401</v>
      </c>
      <c r="U135" s="130">
        <v>1.9401661336006999</v>
      </c>
      <c r="V135" s="128"/>
      <c r="W135" s="128"/>
      <c r="X135" s="128"/>
      <c r="Y135" s="128"/>
      <c r="Z135" s="233"/>
      <c r="AA135" s="128"/>
      <c r="AB135" s="234"/>
      <c r="AC135" s="145">
        <v>0</v>
      </c>
      <c r="AD135" s="233"/>
      <c r="AE135" s="128"/>
      <c r="AF135" s="128"/>
      <c r="AG135" s="129"/>
      <c r="AH135" s="165">
        <v>0</v>
      </c>
      <c r="AI135" s="128"/>
      <c r="AJ135" s="248">
        <v>0</v>
      </c>
    </row>
    <row r="136" spans="1:36" s="208" customFormat="1" ht="38.25">
      <c r="A136" s="127">
        <v>92</v>
      </c>
      <c r="B136" s="250" t="s">
        <v>142</v>
      </c>
      <c r="C136" s="128"/>
      <c r="D136" s="128"/>
      <c r="E136" s="128"/>
      <c r="F136" s="128"/>
      <c r="G136" s="128"/>
      <c r="H136" s="128"/>
      <c r="I136" s="128"/>
      <c r="J136" s="153"/>
      <c r="K136" s="128"/>
      <c r="L136" s="128"/>
      <c r="M136" s="129"/>
      <c r="N136" s="129"/>
      <c r="O136" s="153"/>
      <c r="P136" s="128"/>
      <c r="Q136" s="325">
        <v>0</v>
      </c>
      <c r="R136" s="132"/>
      <c r="S136" s="215"/>
      <c r="T136" s="132"/>
      <c r="U136" s="130">
        <v>0</v>
      </c>
      <c r="V136" s="128"/>
      <c r="W136" s="128"/>
      <c r="X136" s="128"/>
      <c r="Y136" s="128"/>
      <c r="Z136" s="233"/>
      <c r="AA136" s="128"/>
      <c r="AB136" s="234"/>
      <c r="AC136" s="145">
        <v>0</v>
      </c>
      <c r="AD136" s="233"/>
      <c r="AE136" s="128"/>
      <c r="AF136" s="128"/>
      <c r="AG136" s="129"/>
      <c r="AH136" s="165">
        <v>0</v>
      </c>
      <c r="AI136" s="128"/>
      <c r="AJ136" s="248">
        <v>0</v>
      </c>
    </row>
    <row r="137" spans="1:36" s="208" customFormat="1" ht="38.25">
      <c r="A137" s="127">
        <v>93</v>
      </c>
      <c r="B137" s="250" t="s">
        <v>143</v>
      </c>
      <c r="C137" s="128"/>
      <c r="D137" s="128"/>
      <c r="E137" s="128"/>
      <c r="F137" s="128"/>
      <c r="G137" s="128"/>
      <c r="H137" s="128"/>
      <c r="I137" s="128"/>
      <c r="J137" s="153"/>
      <c r="K137" s="128"/>
      <c r="L137" s="128"/>
      <c r="M137" s="129"/>
      <c r="N137" s="129"/>
      <c r="O137" s="153"/>
      <c r="P137" s="128"/>
      <c r="Q137" s="325">
        <v>0</v>
      </c>
      <c r="R137" s="132"/>
      <c r="S137" s="215"/>
      <c r="T137" s="132"/>
      <c r="U137" s="130">
        <v>0</v>
      </c>
      <c r="V137" s="128"/>
      <c r="W137" s="128"/>
      <c r="X137" s="128"/>
      <c r="Y137" s="128"/>
      <c r="Z137" s="233"/>
      <c r="AA137" s="128"/>
      <c r="AB137" s="234"/>
      <c r="AC137" s="145">
        <v>0</v>
      </c>
      <c r="AD137" s="233"/>
      <c r="AE137" s="128"/>
      <c r="AF137" s="128"/>
      <c r="AG137" s="129"/>
      <c r="AH137" s="165">
        <v>0</v>
      </c>
      <c r="AI137" s="128"/>
      <c r="AJ137" s="248">
        <v>0</v>
      </c>
    </row>
    <row r="138" spans="1:36" s="208" customFormat="1" ht="38.25">
      <c r="A138" s="127">
        <v>94</v>
      </c>
      <c r="B138" s="250" t="s">
        <v>144</v>
      </c>
      <c r="C138" s="128"/>
      <c r="D138" s="128"/>
      <c r="E138" s="128"/>
      <c r="F138" s="128"/>
      <c r="G138" s="128"/>
      <c r="H138" s="128"/>
      <c r="I138" s="128"/>
      <c r="J138" s="153"/>
      <c r="K138" s="128"/>
      <c r="L138" s="128"/>
      <c r="M138" s="129"/>
      <c r="N138" s="129"/>
      <c r="O138" s="153"/>
      <c r="P138" s="128"/>
      <c r="Q138" s="325">
        <v>0</v>
      </c>
      <c r="R138" s="132"/>
      <c r="S138" s="215"/>
      <c r="T138" s="132"/>
      <c r="U138" s="130">
        <v>0</v>
      </c>
      <c r="V138" s="128"/>
      <c r="W138" s="128"/>
      <c r="X138" s="128"/>
      <c r="Y138" s="128"/>
      <c r="Z138" s="233"/>
      <c r="AA138" s="128"/>
      <c r="AB138" s="234"/>
      <c r="AC138" s="145">
        <v>0</v>
      </c>
      <c r="AD138" s="233"/>
      <c r="AE138" s="128"/>
      <c r="AF138" s="128"/>
      <c r="AG138" s="129"/>
      <c r="AH138" s="165">
        <v>0</v>
      </c>
      <c r="AI138" s="128"/>
      <c r="AJ138" s="248">
        <v>0</v>
      </c>
    </row>
    <row r="139" spans="1:36" s="208" customFormat="1" ht="38.25">
      <c r="A139" s="127">
        <v>95</v>
      </c>
      <c r="B139" s="250" t="s">
        <v>145</v>
      </c>
      <c r="C139" s="128"/>
      <c r="D139" s="128"/>
      <c r="E139" s="128"/>
      <c r="F139" s="128"/>
      <c r="G139" s="128"/>
      <c r="H139" s="128"/>
      <c r="I139" s="128"/>
      <c r="J139" s="153"/>
      <c r="K139" s="128"/>
      <c r="L139" s="128"/>
      <c r="M139" s="129"/>
      <c r="N139" s="129"/>
      <c r="O139" s="153"/>
      <c r="P139" s="128"/>
      <c r="Q139" s="325">
        <v>0</v>
      </c>
      <c r="R139" s="132"/>
      <c r="S139" s="215"/>
      <c r="T139" s="132"/>
      <c r="U139" s="130">
        <v>0</v>
      </c>
      <c r="V139" s="128"/>
      <c r="W139" s="128"/>
      <c r="X139" s="128"/>
      <c r="Y139" s="128"/>
      <c r="Z139" s="233"/>
      <c r="AA139" s="128"/>
      <c r="AB139" s="234"/>
      <c r="AC139" s="145">
        <v>0</v>
      </c>
      <c r="AD139" s="233"/>
      <c r="AE139" s="128"/>
      <c r="AF139" s="128"/>
      <c r="AG139" s="129"/>
      <c r="AH139" s="165">
        <v>0</v>
      </c>
      <c r="AI139" s="128"/>
      <c r="AJ139" s="248">
        <v>0</v>
      </c>
    </row>
    <row r="140" spans="1:36" s="208" customFormat="1" ht="38.25">
      <c r="A140" s="127">
        <v>96</v>
      </c>
      <c r="B140" s="250" t="s">
        <v>146</v>
      </c>
      <c r="C140" s="128"/>
      <c r="D140" s="128"/>
      <c r="E140" s="128"/>
      <c r="F140" s="128"/>
      <c r="G140" s="128"/>
      <c r="H140" s="128"/>
      <c r="I140" s="128"/>
      <c r="J140" s="153"/>
      <c r="K140" s="128"/>
      <c r="L140" s="128"/>
      <c r="M140" s="129"/>
      <c r="N140" s="129"/>
      <c r="O140" s="153"/>
      <c r="P140" s="128"/>
      <c r="Q140" s="325">
        <v>0</v>
      </c>
      <c r="R140" s="130"/>
      <c r="S140" s="216"/>
      <c r="T140" s="130"/>
      <c r="U140" s="130">
        <v>0</v>
      </c>
      <c r="V140" s="128"/>
      <c r="W140" s="128"/>
      <c r="X140" s="128"/>
      <c r="Y140" s="128"/>
      <c r="Z140" s="233"/>
      <c r="AA140" s="128"/>
      <c r="AB140" s="234"/>
      <c r="AC140" s="145">
        <v>0</v>
      </c>
      <c r="AD140" s="233"/>
      <c r="AE140" s="128"/>
      <c r="AF140" s="128"/>
      <c r="AG140" s="129"/>
      <c r="AH140" s="165">
        <v>0</v>
      </c>
      <c r="AI140" s="128"/>
      <c r="AJ140" s="248">
        <v>0</v>
      </c>
    </row>
    <row r="141" spans="1:36" s="206" customFormat="1" ht="12.75">
      <c r="A141" s="124"/>
      <c r="B141" s="265" t="s">
        <v>147</v>
      </c>
      <c r="C141" s="125"/>
      <c r="D141" s="125"/>
      <c r="E141" s="125"/>
      <c r="F141" s="125"/>
      <c r="G141" s="125"/>
      <c r="H141" s="125"/>
      <c r="I141" s="125"/>
      <c r="J141" s="126"/>
      <c r="K141" s="125"/>
      <c r="L141" s="125"/>
      <c r="M141" s="125"/>
      <c r="N141" s="125"/>
      <c r="O141" s="126"/>
      <c r="P141" s="125"/>
      <c r="Q141" s="126">
        <v>880.85737899000003</v>
      </c>
      <c r="R141" s="126">
        <v>0</v>
      </c>
      <c r="S141" s="126">
        <v>0</v>
      </c>
      <c r="T141" s="126">
        <v>0</v>
      </c>
      <c r="U141" s="126">
        <v>880.85737899000003</v>
      </c>
      <c r="V141" s="125"/>
      <c r="W141" s="125"/>
      <c r="X141" s="125"/>
      <c r="Y141" s="125"/>
      <c r="Z141" s="125"/>
      <c r="AA141" s="125"/>
      <c r="AB141" s="125"/>
      <c r="AC141" s="126">
        <v>0</v>
      </c>
      <c r="AD141" s="125"/>
      <c r="AE141" s="125"/>
      <c r="AF141" s="125"/>
      <c r="AG141" s="125"/>
      <c r="AH141" s="126">
        <v>0</v>
      </c>
      <c r="AI141" s="125"/>
      <c r="AJ141" s="322">
        <v>0</v>
      </c>
    </row>
    <row r="142" spans="1:36" s="225" customFormat="1" ht="38.25">
      <c r="A142" s="127">
        <v>97</v>
      </c>
      <c r="B142" s="250" t="s">
        <v>148</v>
      </c>
      <c r="C142" s="122"/>
      <c r="D142" s="122"/>
      <c r="E142" s="122"/>
      <c r="F142" s="122"/>
      <c r="G142" s="122"/>
      <c r="H142" s="122"/>
      <c r="I142" s="122"/>
      <c r="J142" s="151"/>
      <c r="K142" s="122"/>
      <c r="L142" s="122"/>
      <c r="M142" s="152"/>
      <c r="N142" s="152"/>
      <c r="O142" s="151"/>
      <c r="P142" s="122"/>
      <c r="Q142" s="132">
        <v>15.610673</v>
      </c>
      <c r="R142" s="151"/>
      <c r="S142" s="151"/>
      <c r="T142" s="151"/>
      <c r="U142" s="130">
        <v>15.610673</v>
      </c>
      <c r="V142" s="122"/>
      <c r="W142" s="122"/>
      <c r="X142" s="122"/>
      <c r="Y142" s="122"/>
      <c r="Z142" s="154"/>
      <c r="AA142" s="122"/>
      <c r="AB142" s="122"/>
      <c r="AC142" s="145">
        <v>0</v>
      </c>
      <c r="AD142" s="154"/>
      <c r="AE142" s="122"/>
      <c r="AF142" s="122"/>
      <c r="AG142" s="152"/>
      <c r="AH142" s="132">
        <v>0</v>
      </c>
      <c r="AI142" s="122"/>
      <c r="AJ142" s="248">
        <v>0</v>
      </c>
    </row>
    <row r="143" spans="1:36" s="206" customFormat="1" ht="31.5" customHeight="1">
      <c r="A143" s="127">
        <v>98</v>
      </c>
      <c r="B143" s="250" t="s">
        <v>149</v>
      </c>
      <c r="C143" s="122"/>
      <c r="D143" s="122"/>
      <c r="E143" s="122"/>
      <c r="F143" s="122"/>
      <c r="G143" s="122"/>
      <c r="H143" s="122"/>
      <c r="I143" s="122"/>
      <c r="J143" s="117"/>
      <c r="K143" s="122"/>
      <c r="L143" s="122"/>
      <c r="M143" s="122"/>
      <c r="N143" s="122"/>
      <c r="O143" s="117"/>
      <c r="P143" s="122"/>
      <c r="Q143" s="132">
        <v>50.76202</v>
      </c>
      <c r="R143" s="117"/>
      <c r="S143" s="117"/>
      <c r="T143" s="117"/>
      <c r="U143" s="130">
        <v>50.76202</v>
      </c>
      <c r="V143" s="122"/>
      <c r="W143" s="122"/>
      <c r="X143" s="122"/>
      <c r="Y143" s="122"/>
      <c r="Z143" s="154"/>
      <c r="AA143" s="122"/>
      <c r="AB143" s="122"/>
      <c r="AC143" s="145">
        <v>0</v>
      </c>
      <c r="AD143" s="154"/>
      <c r="AE143" s="122"/>
      <c r="AF143" s="122"/>
      <c r="AG143" s="152"/>
      <c r="AH143" s="132">
        <v>0</v>
      </c>
      <c r="AI143" s="122"/>
      <c r="AJ143" s="248">
        <v>0</v>
      </c>
    </row>
    <row r="144" spans="1:36" s="225" customFormat="1" ht="25.5">
      <c r="A144" s="127">
        <v>99</v>
      </c>
      <c r="B144" s="250" t="s">
        <v>150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52"/>
      <c r="N144" s="152"/>
      <c r="O144" s="122"/>
      <c r="P144" s="122"/>
      <c r="Q144" s="132">
        <v>31</v>
      </c>
      <c r="R144" s="123"/>
      <c r="S144" s="123"/>
      <c r="T144" s="123"/>
      <c r="U144" s="130">
        <v>31</v>
      </c>
      <c r="V144" s="122"/>
      <c r="W144" s="122"/>
      <c r="X144" s="122"/>
      <c r="Y144" s="122"/>
      <c r="Z144" s="154"/>
      <c r="AA144" s="122"/>
      <c r="AB144" s="122"/>
      <c r="AC144" s="145">
        <v>0</v>
      </c>
      <c r="AD144" s="154"/>
      <c r="AE144" s="122"/>
      <c r="AF144" s="122"/>
      <c r="AG144" s="152"/>
      <c r="AH144" s="132">
        <v>0</v>
      </c>
      <c r="AI144" s="122"/>
      <c r="AJ144" s="248">
        <v>0</v>
      </c>
    </row>
    <row r="145" spans="1:36" s="208" customFormat="1" ht="25.5">
      <c r="A145" s="127">
        <v>100</v>
      </c>
      <c r="B145" s="250" t="s">
        <v>151</v>
      </c>
      <c r="C145" s="128"/>
      <c r="D145" s="128"/>
      <c r="E145" s="128"/>
      <c r="F145" s="128"/>
      <c r="G145" s="128"/>
      <c r="H145" s="128"/>
      <c r="I145" s="129"/>
      <c r="J145" s="144"/>
      <c r="K145" s="128"/>
      <c r="L145" s="128"/>
      <c r="M145" s="129"/>
      <c r="N145" s="129"/>
      <c r="O145" s="128"/>
      <c r="P145" s="128"/>
      <c r="Q145" s="132">
        <v>75</v>
      </c>
      <c r="R145" s="130"/>
      <c r="S145" s="130"/>
      <c r="T145" s="130"/>
      <c r="U145" s="130">
        <v>75</v>
      </c>
      <c r="V145" s="128"/>
      <c r="W145" s="128"/>
      <c r="X145" s="128"/>
      <c r="Y145" s="128"/>
      <c r="Z145" s="154"/>
      <c r="AA145" s="128"/>
      <c r="AB145" s="129"/>
      <c r="AC145" s="145">
        <v>0</v>
      </c>
      <c r="AD145" s="154"/>
      <c r="AE145" s="128"/>
      <c r="AF145" s="128"/>
      <c r="AG145" s="129"/>
      <c r="AH145" s="132">
        <v>0</v>
      </c>
      <c r="AI145" s="128"/>
      <c r="AJ145" s="248">
        <v>0</v>
      </c>
    </row>
    <row r="146" spans="1:36" s="208" customFormat="1" ht="30.75" customHeight="1">
      <c r="A146" s="127">
        <v>101</v>
      </c>
      <c r="B146" s="250" t="s">
        <v>152</v>
      </c>
      <c r="C146" s="128"/>
      <c r="D146" s="128"/>
      <c r="E146" s="128"/>
      <c r="F146" s="128"/>
      <c r="G146" s="128"/>
      <c r="H146" s="128"/>
      <c r="I146" s="129"/>
      <c r="J146" s="144"/>
      <c r="K146" s="128"/>
      <c r="L146" s="128"/>
      <c r="M146" s="129"/>
      <c r="N146" s="129"/>
      <c r="O146" s="128"/>
      <c r="P146" s="128"/>
      <c r="Q146" s="132">
        <v>677.05131019999999</v>
      </c>
      <c r="R146" s="130"/>
      <c r="S146" s="130"/>
      <c r="T146" s="130"/>
      <c r="U146" s="130">
        <v>677.05131019999999</v>
      </c>
      <c r="V146" s="128"/>
      <c r="W146" s="128"/>
      <c r="X146" s="128"/>
      <c r="Y146" s="128"/>
      <c r="Z146" s="154"/>
      <c r="AA146" s="128"/>
      <c r="AB146" s="129"/>
      <c r="AC146" s="145">
        <v>0</v>
      </c>
      <c r="AD146" s="154"/>
      <c r="AE146" s="128"/>
      <c r="AF146" s="128"/>
      <c r="AG146" s="129"/>
      <c r="AH146" s="132">
        <v>0</v>
      </c>
      <c r="AI146" s="128"/>
      <c r="AJ146" s="248">
        <v>0</v>
      </c>
    </row>
    <row r="147" spans="1:36" s="208" customFormat="1" ht="27.75" customHeight="1" thickBot="1">
      <c r="A147" s="127">
        <v>102</v>
      </c>
      <c r="B147" s="250" t="s">
        <v>153</v>
      </c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7"/>
      <c r="N147" s="167"/>
      <c r="O147" s="166"/>
      <c r="P147" s="166"/>
      <c r="Q147" s="132">
        <v>31.433375789999999</v>
      </c>
      <c r="R147" s="168"/>
      <c r="S147" s="168"/>
      <c r="T147" s="168"/>
      <c r="U147" s="130">
        <v>31.433375789999999</v>
      </c>
      <c r="V147" s="166"/>
      <c r="W147" s="166"/>
      <c r="X147" s="166"/>
      <c r="Y147" s="166"/>
      <c r="Z147" s="169"/>
      <c r="AA147" s="166"/>
      <c r="AB147" s="166"/>
      <c r="AC147" s="170">
        <v>0</v>
      </c>
      <c r="AD147" s="169"/>
      <c r="AE147" s="166"/>
      <c r="AF147" s="166"/>
      <c r="AG147" s="167"/>
      <c r="AH147" s="171">
        <v>0</v>
      </c>
      <c r="AI147" s="166"/>
      <c r="AJ147" s="321">
        <v>0</v>
      </c>
    </row>
    <row r="148" spans="1:36"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3"/>
      <c r="AD148" s="172"/>
      <c r="AE148" s="172"/>
      <c r="AF148" s="172"/>
      <c r="AG148" s="172"/>
      <c r="AH148" s="172"/>
      <c r="AI148" s="172"/>
    </row>
    <row r="149" spans="1:36"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3"/>
      <c r="AD149" s="172"/>
      <c r="AE149" s="172"/>
      <c r="AF149" s="172"/>
      <c r="AG149" s="172"/>
      <c r="AH149" s="172"/>
      <c r="AI149" s="172"/>
    </row>
  </sheetData>
  <customSheetViews>
    <customSheetView guid="{66126664-062A-4ECE-A259-8CE7F3FB99EA}" scale="80" showPageBreaks="1" fitToPage="1" printArea="1" hiddenColumns="1" view="pageBreakPreview">
      <pane xSplit="5" ySplit="7" topLeftCell="G8" activePane="bottomRight" state="frozen"/>
      <selection pane="bottomRight" activeCell="J12" sqref="J12"/>
      <rowBreaks count="1" manualBreakCount="1">
        <brk id="96" max="35" man="1"/>
      </rowBreaks>
      <pageMargins left="0" right="0" top="0.39370078740157483" bottom="0.19685039370078741" header="0.31496062992125984" footer="0.31496062992125984"/>
      <printOptions horizontalCentered="1"/>
      <pageSetup paperSize="9" scale="43" fitToHeight="12" orientation="landscape" r:id="rId1"/>
    </customSheetView>
    <customSheetView guid="{70368EA8-569F-46FC-8D39-3EC97687735A}" scale="80" showPageBreaks="1" fitToPage="1" printArea="1" hiddenColumns="1" view="pageBreakPreview">
      <pane xSplit="5" ySplit="7" topLeftCell="H8" activePane="bottomRight" state="frozen"/>
      <selection pane="bottomRight" activeCell="T17" sqref="T17"/>
      <rowBreaks count="1" manualBreakCount="1">
        <brk id="96" max="35" man="1"/>
      </rowBreaks>
      <pageMargins left="0" right="0" top="0.39370078740157483" bottom="0.19685039370078741" header="0.31496062992125984" footer="0.31496062992125984"/>
      <printOptions horizontalCentered="1"/>
      <pageSetup paperSize="9" scale="43" fitToHeight="12" orientation="landscape" r:id="rId2"/>
    </customSheetView>
  </customSheetViews>
  <mergeCells count="16">
    <mergeCell ref="A2:AJ2"/>
    <mergeCell ref="P6:P7"/>
    <mergeCell ref="V6:Y6"/>
    <mergeCell ref="Z6:AC6"/>
    <mergeCell ref="AD6:AH6"/>
    <mergeCell ref="AI6:AI7"/>
    <mergeCell ref="AJ5:AJ7"/>
    <mergeCell ref="AG3:AI3"/>
    <mergeCell ref="A5:A7"/>
    <mergeCell ref="B5:B7"/>
    <mergeCell ref="C5:P5"/>
    <mergeCell ref="Q5:U6"/>
    <mergeCell ref="V5:AI5"/>
    <mergeCell ref="C6:F6"/>
    <mergeCell ref="G6:J6"/>
    <mergeCell ref="K6:O6"/>
  </mergeCells>
  <printOptions horizontalCentered="1"/>
  <pageMargins left="0" right="0" top="0.39370078740157483" bottom="0.19685039370078741" header="0.31496062992125984" footer="0.31496062992125984"/>
  <pageSetup paperSize="9" scale="43" fitToHeight="12" orientation="landscape" r:id="rId3"/>
  <rowBreaks count="1" manualBreakCount="1">
    <brk id="96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1"/>
  <sheetViews>
    <sheetView view="pageBreakPreview" zoomScale="110" zoomScaleNormal="100" zoomScaleSheetLayoutView="110" workbookViewId="0">
      <selection activeCell="E17" sqref="E17"/>
    </sheetView>
  </sheetViews>
  <sheetFormatPr defaultRowHeight="12.75"/>
  <cols>
    <col min="1" max="1" width="4" style="174" customWidth="1"/>
    <col min="2" max="2" width="12.7109375" style="174" customWidth="1"/>
    <col min="3" max="5" width="9.140625" style="174"/>
    <col min="6" max="29" width="7.7109375" style="174" customWidth="1"/>
    <col min="30" max="256" width="9.140625" style="174"/>
    <col min="257" max="257" width="4" style="174" customWidth="1"/>
    <col min="258" max="258" width="12.7109375" style="174" customWidth="1"/>
    <col min="259" max="261" width="9.140625" style="174"/>
    <col min="262" max="285" width="7.7109375" style="174" customWidth="1"/>
    <col min="286" max="512" width="9.140625" style="174"/>
    <col min="513" max="513" width="4" style="174" customWidth="1"/>
    <col min="514" max="514" width="12.7109375" style="174" customWidth="1"/>
    <col min="515" max="517" width="9.140625" style="174"/>
    <col min="518" max="541" width="7.7109375" style="174" customWidth="1"/>
    <col min="542" max="768" width="9.140625" style="174"/>
    <col min="769" max="769" width="4" style="174" customWidth="1"/>
    <col min="770" max="770" width="12.7109375" style="174" customWidth="1"/>
    <col min="771" max="773" width="9.140625" style="174"/>
    <col min="774" max="797" width="7.7109375" style="174" customWidth="1"/>
    <col min="798" max="1024" width="9.140625" style="174"/>
    <col min="1025" max="1025" width="4" style="174" customWidth="1"/>
    <col min="1026" max="1026" width="12.7109375" style="174" customWidth="1"/>
    <col min="1027" max="1029" width="9.140625" style="174"/>
    <col min="1030" max="1053" width="7.7109375" style="174" customWidth="1"/>
    <col min="1054" max="1280" width="9.140625" style="174"/>
    <col min="1281" max="1281" width="4" style="174" customWidth="1"/>
    <col min="1282" max="1282" width="12.7109375" style="174" customWidth="1"/>
    <col min="1283" max="1285" width="9.140625" style="174"/>
    <col min="1286" max="1309" width="7.7109375" style="174" customWidth="1"/>
    <col min="1310" max="1536" width="9.140625" style="174"/>
    <col min="1537" max="1537" width="4" style="174" customWidth="1"/>
    <col min="1538" max="1538" width="12.7109375" style="174" customWidth="1"/>
    <col min="1539" max="1541" width="9.140625" style="174"/>
    <col min="1542" max="1565" width="7.7109375" style="174" customWidth="1"/>
    <col min="1566" max="1792" width="9.140625" style="174"/>
    <col min="1793" max="1793" width="4" style="174" customWidth="1"/>
    <col min="1794" max="1794" width="12.7109375" style="174" customWidth="1"/>
    <col min="1795" max="1797" width="9.140625" style="174"/>
    <col min="1798" max="1821" width="7.7109375" style="174" customWidth="1"/>
    <col min="1822" max="2048" width="9.140625" style="174"/>
    <col min="2049" max="2049" width="4" style="174" customWidth="1"/>
    <col min="2050" max="2050" width="12.7109375" style="174" customWidth="1"/>
    <col min="2051" max="2053" width="9.140625" style="174"/>
    <col min="2054" max="2077" width="7.7109375" style="174" customWidth="1"/>
    <col min="2078" max="2304" width="9.140625" style="174"/>
    <col min="2305" max="2305" width="4" style="174" customWidth="1"/>
    <col min="2306" max="2306" width="12.7109375" style="174" customWidth="1"/>
    <col min="2307" max="2309" width="9.140625" style="174"/>
    <col min="2310" max="2333" width="7.7109375" style="174" customWidth="1"/>
    <col min="2334" max="2560" width="9.140625" style="174"/>
    <col min="2561" max="2561" width="4" style="174" customWidth="1"/>
    <col min="2562" max="2562" width="12.7109375" style="174" customWidth="1"/>
    <col min="2563" max="2565" width="9.140625" style="174"/>
    <col min="2566" max="2589" width="7.7109375" style="174" customWidth="1"/>
    <col min="2590" max="2816" width="9.140625" style="174"/>
    <col min="2817" max="2817" width="4" style="174" customWidth="1"/>
    <col min="2818" max="2818" width="12.7109375" style="174" customWidth="1"/>
    <col min="2819" max="2821" width="9.140625" style="174"/>
    <col min="2822" max="2845" width="7.7109375" style="174" customWidth="1"/>
    <col min="2846" max="3072" width="9.140625" style="174"/>
    <col min="3073" max="3073" width="4" style="174" customWidth="1"/>
    <col min="3074" max="3074" width="12.7109375" style="174" customWidth="1"/>
    <col min="3075" max="3077" width="9.140625" style="174"/>
    <col min="3078" max="3101" width="7.7109375" style="174" customWidth="1"/>
    <col min="3102" max="3328" width="9.140625" style="174"/>
    <col min="3329" max="3329" width="4" style="174" customWidth="1"/>
    <col min="3330" max="3330" width="12.7109375" style="174" customWidth="1"/>
    <col min="3331" max="3333" width="9.140625" style="174"/>
    <col min="3334" max="3357" width="7.7109375" style="174" customWidth="1"/>
    <col min="3358" max="3584" width="9.140625" style="174"/>
    <col min="3585" max="3585" width="4" style="174" customWidth="1"/>
    <col min="3586" max="3586" width="12.7109375" style="174" customWidth="1"/>
    <col min="3587" max="3589" width="9.140625" style="174"/>
    <col min="3590" max="3613" width="7.7109375" style="174" customWidth="1"/>
    <col min="3614" max="3840" width="9.140625" style="174"/>
    <col min="3841" max="3841" width="4" style="174" customWidth="1"/>
    <col min="3842" max="3842" width="12.7109375" style="174" customWidth="1"/>
    <col min="3843" max="3845" width="9.140625" style="174"/>
    <col min="3846" max="3869" width="7.7109375" style="174" customWidth="1"/>
    <col min="3870" max="4096" width="9.140625" style="174"/>
    <col min="4097" max="4097" width="4" style="174" customWidth="1"/>
    <col min="4098" max="4098" width="12.7109375" style="174" customWidth="1"/>
    <col min="4099" max="4101" width="9.140625" style="174"/>
    <col min="4102" max="4125" width="7.7109375" style="174" customWidth="1"/>
    <col min="4126" max="4352" width="9.140625" style="174"/>
    <col min="4353" max="4353" width="4" style="174" customWidth="1"/>
    <col min="4354" max="4354" width="12.7109375" style="174" customWidth="1"/>
    <col min="4355" max="4357" width="9.140625" style="174"/>
    <col min="4358" max="4381" width="7.7109375" style="174" customWidth="1"/>
    <col min="4382" max="4608" width="9.140625" style="174"/>
    <col min="4609" max="4609" width="4" style="174" customWidth="1"/>
    <col min="4610" max="4610" width="12.7109375" style="174" customWidth="1"/>
    <col min="4611" max="4613" width="9.140625" style="174"/>
    <col min="4614" max="4637" width="7.7109375" style="174" customWidth="1"/>
    <col min="4638" max="4864" width="9.140625" style="174"/>
    <col min="4865" max="4865" width="4" style="174" customWidth="1"/>
    <col min="4866" max="4866" width="12.7109375" style="174" customWidth="1"/>
    <col min="4867" max="4869" width="9.140625" style="174"/>
    <col min="4870" max="4893" width="7.7109375" style="174" customWidth="1"/>
    <col min="4894" max="5120" width="9.140625" style="174"/>
    <col min="5121" max="5121" width="4" style="174" customWidth="1"/>
    <col min="5122" max="5122" width="12.7109375" style="174" customWidth="1"/>
    <col min="5123" max="5125" width="9.140625" style="174"/>
    <col min="5126" max="5149" width="7.7109375" style="174" customWidth="1"/>
    <col min="5150" max="5376" width="9.140625" style="174"/>
    <col min="5377" max="5377" width="4" style="174" customWidth="1"/>
    <col min="5378" max="5378" width="12.7109375" style="174" customWidth="1"/>
    <col min="5379" max="5381" width="9.140625" style="174"/>
    <col min="5382" max="5405" width="7.7109375" style="174" customWidth="1"/>
    <col min="5406" max="5632" width="9.140625" style="174"/>
    <col min="5633" max="5633" width="4" style="174" customWidth="1"/>
    <col min="5634" max="5634" width="12.7109375" style="174" customWidth="1"/>
    <col min="5635" max="5637" width="9.140625" style="174"/>
    <col min="5638" max="5661" width="7.7109375" style="174" customWidth="1"/>
    <col min="5662" max="5888" width="9.140625" style="174"/>
    <col min="5889" max="5889" width="4" style="174" customWidth="1"/>
    <col min="5890" max="5890" width="12.7109375" style="174" customWidth="1"/>
    <col min="5891" max="5893" width="9.140625" style="174"/>
    <col min="5894" max="5917" width="7.7109375" style="174" customWidth="1"/>
    <col min="5918" max="6144" width="9.140625" style="174"/>
    <col min="6145" max="6145" width="4" style="174" customWidth="1"/>
    <col min="6146" max="6146" width="12.7109375" style="174" customWidth="1"/>
    <col min="6147" max="6149" width="9.140625" style="174"/>
    <col min="6150" max="6173" width="7.7109375" style="174" customWidth="1"/>
    <col min="6174" max="6400" width="9.140625" style="174"/>
    <col min="6401" max="6401" width="4" style="174" customWidth="1"/>
    <col min="6402" max="6402" width="12.7109375" style="174" customWidth="1"/>
    <col min="6403" max="6405" width="9.140625" style="174"/>
    <col min="6406" max="6429" width="7.7109375" style="174" customWidth="1"/>
    <col min="6430" max="6656" width="9.140625" style="174"/>
    <col min="6657" max="6657" width="4" style="174" customWidth="1"/>
    <col min="6658" max="6658" width="12.7109375" style="174" customWidth="1"/>
    <col min="6659" max="6661" width="9.140625" style="174"/>
    <col min="6662" max="6685" width="7.7109375" style="174" customWidth="1"/>
    <col min="6686" max="6912" width="9.140625" style="174"/>
    <col min="6913" max="6913" width="4" style="174" customWidth="1"/>
    <col min="6914" max="6914" width="12.7109375" style="174" customWidth="1"/>
    <col min="6915" max="6917" width="9.140625" style="174"/>
    <col min="6918" max="6941" width="7.7109375" style="174" customWidth="1"/>
    <col min="6942" max="7168" width="9.140625" style="174"/>
    <col min="7169" max="7169" width="4" style="174" customWidth="1"/>
    <col min="7170" max="7170" width="12.7109375" style="174" customWidth="1"/>
    <col min="7171" max="7173" width="9.140625" style="174"/>
    <col min="7174" max="7197" width="7.7109375" style="174" customWidth="1"/>
    <col min="7198" max="7424" width="9.140625" style="174"/>
    <col min="7425" max="7425" width="4" style="174" customWidth="1"/>
    <col min="7426" max="7426" width="12.7109375" style="174" customWidth="1"/>
    <col min="7427" max="7429" width="9.140625" style="174"/>
    <col min="7430" max="7453" width="7.7109375" style="174" customWidth="1"/>
    <col min="7454" max="7680" width="9.140625" style="174"/>
    <col min="7681" max="7681" width="4" style="174" customWidth="1"/>
    <col min="7682" max="7682" width="12.7109375" style="174" customWidth="1"/>
    <col min="7683" max="7685" width="9.140625" style="174"/>
    <col min="7686" max="7709" width="7.7109375" style="174" customWidth="1"/>
    <col min="7710" max="7936" width="9.140625" style="174"/>
    <col min="7937" max="7937" width="4" style="174" customWidth="1"/>
    <col min="7938" max="7938" width="12.7109375" style="174" customWidth="1"/>
    <col min="7939" max="7941" width="9.140625" style="174"/>
    <col min="7942" max="7965" width="7.7109375" style="174" customWidth="1"/>
    <col min="7966" max="8192" width="9.140625" style="174"/>
    <col min="8193" max="8193" width="4" style="174" customWidth="1"/>
    <col min="8194" max="8194" width="12.7109375" style="174" customWidth="1"/>
    <col min="8195" max="8197" width="9.140625" style="174"/>
    <col min="8198" max="8221" width="7.7109375" style="174" customWidth="1"/>
    <col min="8222" max="8448" width="9.140625" style="174"/>
    <col min="8449" max="8449" width="4" style="174" customWidth="1"/>
    <col min="8450" max="8450" width="12.7109375" style="174" customWidth="1"/>
    <col min="8451" max="8453" width="9.140625" style="174"/>
    <col min="8454" max="8477" width="7.7109375" style="174" customWidth="1"/>
    <col min="8478" max="8704" width="9.140625" style="174"/>
    <col min="8705" max="8705" width="4" style="174" customWidth="1"/>
    <col min="8706" max="8706" width="12.7109375" style="174" customWidth="1"/>
    <col min="8707" max="8709" width="9.140625" style="174"/>
    <col min="8710" max="8733" width="7.7109375" style="174" customWidth="1"/>
    <col min="8734" max="8960" width="9.140625" style="174"/>
    <col min="8961" max="8961" width="4" style="174" customWidth="1"/>
    <col min="8962" max="8962" width="12.7109375" style="174" customWidth="1"/>
    <col min="8963" max="8965" width="9.140625" style="174"/>
    <col min="8966" max="8989" width="7.7109375" style="174" customWidth="1"/>
    <col min="8990" max="9216" width="9.140625" style="174"/>
    <col min="9217" max="9217" width="4" style="174" customWidth="1"/>
    <col min="9218" max="9218" width="12.7109375" style="174" customWidth="1"/>
    <col min="9219" max="9221" width="9.140625" style="174"/>
    <col min="9222" max="9245" width="7.7109375" style="174" customWidth="1"/>
    <col min="9246" max="9472" width="9.140625" style="174"/>
    <col min="9473" max="9473" width="4" style="174" customWidth="1"/>
    <col min="9474" max="9474" width="12.7109375" style="174" customWidth="1"/>
    <col min="9475" max="9477" width="9.140625" style="174"/>
    <col min="9478" max="9501" width="7.7109375" style="174" customWidth="1"/>
    <col min="9502" max="9728" width="9.140625" style="174"/>
    <col min="9729" max="9729" width="4" style="174" customWidth="1"/>
    <col min="9730" max="9730" width="12.7109375" style="174" customWidth="1"/>
    <col min="9731" max="9733" width="9.140625" style="174"/>
    <col min="9734" max="9757" width="7.7109375" style="174" customWidth="1"/>
    <col min="9758" max="9984" width="9.140625" style="174"/>
    <col min="9985" max="9985" width="4" style="174" customWidth="1"/>
    <col min="9986" max="9986" width="12.7109375" style="174" customWidth="1"/>
    <col min="9987" max="9989" width="9.140625" style="174"/>
    <col min="9990" max="10013" width="7.7109375" style="174" customWidth="1"/>
    <col min="10014" max="10240" width="9.140625" style="174"/>
    <col min="10241" max="10241" width="4" style="174" customWidth="1"/>
    <col min="10242" max="10242" width="12.7109375" style="174" customWidth="1"/>
    <col min="10243" max="10245" width="9.140625" style="174"/>
    <col min="10246" max="10269" width="7.7109375" style="174" customWidth="1"/>
    <col min="10270" max="10496" width="9.140625" style="174"/>
    <col min="10497" max="10497" width="4" style="174" customWidth="1"/>
    <col min="10498" max="10498" width="12.7109375" style="174" customWidth="1"/>
    <col min="10499" max="10501" width="9.140625" style="174"/>
    <col min="10502" max="10525" width="7.7109375" style="174" customWidth="1"/>
    <col min="10526" max="10752" width="9.140625" style="174"/>
    <col min="10753" max="10753" width="4" style="174" customWidth="1"/>
    <col min="10754" max="10754" width="12.7109375" style="174" customWidth="1"/>
    <col min="10755" max="10757" width="9.140625" style="174"/>
    <col min="10758" max="10781" width="7.7109375" style="174" customWidth="1"/>
    <col min="10782" max="11008" width="9.140625" style="174"/>
    <col min="11009" max="11009" width="4" style="174" customWidth="1"/>
    <col min="11010" max="11010" width="12.7109375" style="174" customWidth="1"/>
    <col min="11011" max="11013" width="9.140625" style="174"/>
    <col min="11014" max="11037" width="7.7109375" style="174" customWidth="1"/>
    <col min="11038" max="11264" width="9.140625" style="174"/>
    <col min="11265" max="11265" width="4" style="174" customWidth="1"/>
    <col min="11266" max="11266" width="12.7109375" style="174" customWidth="1"/>
    <col min="11267" max="11269" width="9.140625" style="174"/>
    <col min="11270" max="11293" width="7.7109375" style="174" customWidth="1"/>
    <col min="11294" max="11520" width="9.140625" style="174"/>
    <col min="11521" max="11521" width="4" style="174" customWidth="1"/>
    <col min="11522" max="11522" width="12.7109375" style="174" customWidth="1"/>
    <col min="11523" max="11525" width="9.140625" style="174"/>
    <col min="11526" max="11549" width="7.7109375" style="174" customWidth="1"/>
    <col min="11550" max="11776" width="9.140625" style="174"/>
    <col min="11777" max="11777" width="4" style="174" customWidth="1"/>
    <col min="11778" max="11778" width="12.7109375" style="174" customWidth="1"/>
    <col min="11779" max="11781" width="9.140625" style="174"/>
    <col min="11782" max="11805" width="7.7109375" style="174" customWidth="1"/>
    <col min="11806" max="12032" width="9.140625" style="174"/>
    <col min="12033" max="12033" width="4" style="174" customWidth="1"/>
    <col min="12034" max="12034" width="12.7109375" style="174" customWidth="1"/>
    <col min="12035" max="12037" width="9.140625" style="174"/>
    <col min="12038" max="12061" width="7.7109375" style="174" customWidth="1"/>
    <col min="12062" max="12288" width="9.140625" style="174"/>
    <col min="12289" max="12289" width="4" style="174" customWidth="1"/>
    <col min="12290" max="12290" width="12.7109375" style="174" customWidth="1"/>
    <col min="12291" max="12293" width="9.140625" style="174"/>
    <col min="12294" max="12317" width="7.7109375" style="174" customWidth="1"/>
    <col min="12318" max="12544" width="9.140625" style="174"/>
    <col min="12545" max="12545" width="4" style="174" customWidth="1"/>
    <col min="12546" max="12546" width="12.7109375" style="174" customWidth="1"/>
    <col min="12547" max="12549" width="9.140625" style="174"/>
    <col min="12550" max="12573" width="7.7109375" style="174" customWidth="1"/>
    <col min="12574" max="12800" width="9.140625" style="174"/>
    <col min="12801" max="12801" width="4" style="174" customWidth="1"/>
    <col min="12802" max="12802" width="12.7109375" style="174" customWidth="1"/>
    <col min="12803" max="12805" width="9.140625" style="174"/>
    <col min="12806" max="12829" width="7.7109375" style="174" customWidth="1"/>
    <col min="12830" max="13056" width="9.140625" style="174"/>
    <col min="13057" max="13057" width="4" style="174" customWidth="1"/>
    <col min="13058" max="13058" width="12.7109375" style="174" customWidth="1"/>
    <col min="13059" max="13061" width="9.140625" style="174"/>
    <col min="13062" max="13085" width="7.7109375" style="174" customWidth="1"/>
    <col min="13086" max="13312" width="9.140625" style="174"/>
    <col min="13313" max="13313" width="4" style="174" customWidth="1"/>
    <col min="13314" max="13314" width="12.7109375" style="174" customWidth="1"/>
    <col min="13315" max="13317" width="9.140625" style="174"/>
    <col min="13318" max="13341" width="7.7109375" style="174" customWidth="1"/>
    <col min="13342" max="13568" width="9.140625" style="174"/>
    <col min="13569" max="13569" width="4" style="174" customWidth="1"/>
    <col min="13570" max="13570" width="12.7109375" style="174" customWidth="1"/>
    <col min="13571" max="13573" width="9.140625" style="174"/>
    <col min="13574" max="13597" width="7.7109375" style="174" customWidth="1"/>
    <col min="13598" max="13824" width="9.140625" style="174"/>
    <col min="13825" max="13825" width="4" style="174" customWidth="1"/>
    <col min="13826" max="13826" width="12.7109375" style="174" customWidth="1"/>
    <col min="13827" max="13829" width="9.140625" style="174"/>
    <col min="13830" max="13853" width="7.7109375" style="174" customWidth="1"/>
    <col min="13854" max="14080" width="9.140625" style="174"/>
    <col min="14081" max="14081" width="4" style="174" customWidth="1"/>
    <col min="14082" max="14082" width="12.7109375" style="174" customWidth="1"/>
    <col min="14083" max="14085" width="9.140625" style="174"/>
    <col min="14086" max="14109" width="7.7109375" style="174" customWidth="1"/>
    <col min="14110" max="14336" width="9.140625" style="174"/>
    <col min="14337" max="14337" width="4" style="174" customWidth="1"/>
    <col min="14338" max="14338" width="12.7109375" style="174" customWidth="1"/>
    <col min="14339" max="14341" width="9.140625" style="174"/>
    <col min="14342" max="14365" width="7.7109375" style="174" customWidth="1"/>
    <col min="14366" max="14592" width="9.140625" style="174"/>
    <col min="14593" max="14593" width="4" style="174" customWidth="1"/>
    <col min="14594" max="14594" width="12.7109375" style="174" customWidth="1"/>
    <col min="14595" max="14597" width="9.140625" style="174"/>
    <col min="14598" max="14621" width="7.7109375" style="174" customWidth="1"/>
    <col min="14622" max="14848" width="9.140625" style="174"/>
    <col min="14849" max="14849" width="4" style="174" customWidth="1"/>
    <col min="14850" max="14850" width="12.7109375" style="174" customWidth="1"/>
    <col min="14851" max="14853" width="9.140625" style="174"/>
    <col min="14854" max="14877" width="7.7109375" style="174" customWidth="1"/>
    <col min="14878" max="15104" width="9.140625" style="174"/>
    <col min="15105" max="15105" width="4" style="174" customWidth="1"/>
    <col min="15106" max="15106" width="12.7109375" style="174" customWidth="1"/>
    <col min="15107" max="15109" width="9.140625" style="174"/>
    <col min="15110" max="15133" width="7.7109375" style="174" customWidth="1"/>
    <col min="15134" max="15360" width="9.140625" style="174"/>
    <col min="15361" max="15361" width="4" style="174" customWidth="1"/>
    <col min="15362" max="15362" width="12.7109375" style="174" customWidth="1"/>
    <col min="15363" max="15365" width="9.140625" style="174"/>
    <col min="15366" max="15389" width="7.7109375" style="174" customWidth="1"/>
    <col min="15390" max="15616" width="9.140625" style="174"/>
    <col min="15617" max="15617" width="4" style="174" customWidth="1"/>
    <col min="15618" max="15618" width="12.7109375" style="174" customWidth="1"/>
    <col min="15619" max="15621" width="9.140625" style="174"/>
    <col min="15622" max="15645" width="7.7109375" style="174" customWidth="1"/>
    <col min="15646" max="15872" width="9.140625" style="174"/>
    <col min="15873" max="15873" width="4" style="174" customWidth="1"/>
    <col min="15874" max="15874" width="12.7109375" style="174" customWidth="1"/>
    <col min="15875" max="15877" width="9.140625" style="174"/>
    <col min="15878" max="15901" width="7.7109375" style="174" customWidth="1"/>
    <col min="15902" max="16128" width="9.140625" style="174"/>
    <col min="16129" max="16129" width="4" style="174" customWidth="1"/>
    <col min="16130" max="16130" width="12.7109375" style="174" customWidth="1"/>
    <col min="16131" max="16133" width="9.140625" style="174"/>
    <col min="16134" max="16157" width="7.7109375" style="174" customWidth="1"/>
    <col min="16158" max="16384" width="9.140625" style="174"/>
  </cols>
  <sheetData>
    <row r="2" spans="1:29" ht="14.25">
      <c r="A2" s="401" t="s">
        <v>203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</row>
    <row r="3" spans="1:29" ht="13.5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1:29" ht="27" customHeight="1" thickBot="1">
      <c r="A4" s="402" t="s">
        <v>0</v>
      </c>
      <c r="B4" s="402" t="s">
        <v>204</v>
      </c>
      <c r="C4" s="405" t="s">
        <v>205</v>
      </c>
      <c r="D4" s="406"/>
      <c r="E4" s="406"/>
      <c r="F4" s="405" t="s">
        <v>206</v>
      </c>
      <c r="G4" s="406"/>
      <c r="H4" s="406"/>
      <c r="I4" s="406"/>
      <c r="J4" s="406"/>
      <c r="K4" s="411"/>
      <c r="L4" s="412" t="s">
        <v>207</v>
      </c>
      <c r="M4" s="413"/>
      <c r="N4" s="413"/>
      <c r="O4" s="413"/>
      <c r="P4" s="413"/>
      <c r="Q4" s="414"/>
      <c r="R4" s="412" t="s">
        <v>208</v>
      </c>
      <c r="S4" s="413"/>
      <c r="T4" s="413"/>
      <c r="U4" s="413"/>
      <c r="V4" s="413"/>
      <c r="W4" s="414"/>
      <c r="X4" s="406" t="s">
        <v>209</v>
      </c>
      <c r="Y4" s="406"/>
      <c r="Z4" s="406"/>
      <c r="AA4" s="406"/>
      <c r="AB4" s="406"/>
      <c r="AC4" s="411"/>
    </row>
    <row r="5" spans="1:29">
      <c r="A5" s="403"/>
      <c r="B5" s="403"/>
      <c r="C5" s="407"/>
      <c r="D5" s="408"/>
      <c r="E5" s="408"/>
      <c r="F5" s="415" t="s">
        <v>210</v>
      </c>
      <c r="G5" s="416"/>
      <c r="H5" s="417" t="s">
        <v>211</v>
      </c>
      <c r="I5" s="416"/>
      <c r="J5" s="417" t="s">
        <v>212</v>
      </c>
      <c r="K5" s="418"/>
      <c r="L5" s="421" t="s">
        <v>210</v>
      </c>
      <c r="M5" s="419"/>
      <c r="N5" s="419" t="s">
        <v>211</v>
      </c>
      <c r="O5" s="419"/>
      <c r="P5" s="419" t="s">
        <v>212</v>
      </c>
      <c r="Q5" s="420"/>
      <c r="R5" s="421" t="s">
        <v>210</v>
      </c>
      <c r="S5" s="419"/>
      <c r="T5" s="419" t="s">
        <v>211</v>
      </c>
      <c r="U5" s="419"/>
      <c r="V5" s="419" t="s">
        <v>212</v>
      </c>
      <c r="W5" s="420"/>
      <c r="X5" s="424" t="s">
        <v>210</v>
      </c>
      <c r="Y5" s="416"/>
      <c r="Z5" s="417" t="s">
        <v>211</v>
      </c>
      <c r="AA5" s="416"/>
      <c r="AB5" s="417" t="s">
        <v>212</v>
      </c>
      <c r="AC5" s="418"/>
    </row>
    <row r="6" spans="1:29" ht="13.5" thickBot="1">
      <c r="A6" s="404"/>
      <c r="B6" s="404"/>
      <c r="C6" s="409"/>
      <c r="D6" s="410"/>
      <c r="E6" s="410"/>
      <c r="F6" s="283" t="s">
        <v>9</v>
      </c>
      <c r="G6" s="285" t="s">
        <v>213</v>
      </c>
      <c r="H6" s="285" t="s">
        <v>9</v>
      </c>
      <c r="I6" s="285" t="s">
        <v>213</v>
      </c>
      <c r="J6" s="285" t="s">
        <v>9</v>
      </c>
      <c r="K6" s="293" t="s">
        <v>213</v>
      </c>
      <c r="L6" s="283" t="s">
        <v>214</v>
      </c>
      <c r="M6" s="285" t="s">
        <v>213</v>
      </c>
      <c r="N6" s="285" t="s">
        <v>214</v>
      </c>
      <c r="O6" s="285" t="s">
        <v>213</v>
      </c>
      <c r="P6" s="285" t="s">
        <v>214</v>
      </c>
      <c r="Q6" s="293" t="s">
        <v>213</v>
      </c>
      <c r="R6" s="186" t="s">
        <v>214</v>
      </c>
      <c r="S6" s="187" t="s">
        <v>213</v>
      </c>
      <c r="T6" s="187" t="s">
        <v>214</v>
      </c>
      <c r="U6" s="187" t="s">
        <v>213</v>
      </c>
      <c r="V6" s="187" t="s">
        <v>214</v>
      </c>
      <c r="W6" s="188" t="s">
        <v>213</v>
      </c>
      <c r="X6" s="189" t="s">
        <v>215</v>
      </c>
      <c r="Y6" s="187" t="s">
        <v>213</v>
      </c>
      <c r="Z6" s="187" t="s">
        <v>215</v>
      </c>
      <c r="AA6" s="187" t="s">
        <v>213</v>
      </c>
      <c r="AB6" s="187" t="s">
        <v>215</v>
      </c>
      <c r="AC6" s="188" t="s">
        <v>213</v>
      </c>
    </row>
    <row r="7" spans="1:29">
      <c r="A7" s="190"/>
      <c r="B7" s="191" t="s">
        <v>216</v>
      </c>
      <c r="C7" s="425"/>
      <c r="D7" s="426"/>
      <c r="E7" s="426"/>
      <c r="F7" s="289">
        <v>62.2</v>
      </c>
      <c r="G7" s="290"/>
      <c r="H7" s="291">
        <v>62.2</v>
      </c>
      <c r="I7" s="290"/>
      <c r="J7" s="291">
        <v>80.2</v>
      </c>
      <c r="K7" s="292"/>
      <c r="L7" s="296">
        <v>5.5756000000000014</v>
      </c>
      <c r="M7" s="290"/>
      <c r="N7" s="351">
        <v>4.22</v>
      </c>
      <c r="O7" s="290"/>
      <c r="P7" s="298">
        <v>10.956999999999999</v>
      </c>
      <c r="Q7" s="292"/>
      <c r="R7" s="296">
        <v>30.081999999999997</v>
      </c>
      <c r="S7" s="290"/>
      <c r="T7" s="298">
        <v>30.08</v>
      </c>
      <c r="U7" s="290"/>
      <c r="V7" s="298">
        <v>39.122</v>
      </c>
      <c r="W7" s="292"/>
      <c r="X7" s="297">
        <v>0</v>
      </c>
      <c r="Y7" s="294"/>
      <c r="Z7" s="295">
        <v>0</v>
      </c>
      <c r="AA7" s="294"/>
      <c r="AB7" s="295">
        <v>0</v>
      </c>
      <c r="AC7" s="292"/>
    </row>
    <row r="8" spans="1:29" ht="18.75" customHeight="1">
      <c r="A8" s="192">
        <v>1</v>
      </c>
      <c r="B8" s="243" t="s">
        <v>242</v>
      </c>
      <c r="C8" s="422" t="s">
        <v>231</v>
      </c>
      <c r="D8" s="423"/>
      <c r="E8" s="423"/>
      <c r="F8" s="279" t="s">
        <v>236</v>
      </c>
      <c r="G8" s="281"/>
      <c r="H8" s="278" t="s">
        <v>236</v>
      </c>
      <c r="I8" s="281"/>
      <c r="J8" s="278" t="s">
        <v>237</v>
      </c>
      <c r="K8" s="282"/>
      <c r="L8" s="277">
        <v>-0.7</v>
      </c>
      <c r="M8" s="281"/>
      <c r="N8" s="287">
        <v>7.8773999999999997</v>
      </c>
      <c r="O8" s="281"/>
      <c r="P8" s="287">
        <v>6.391</v>
      </c>
      <c r="Q8" s="282"/>
      <c r="R8" s="194">
        <v>15.46</v>
      </c>
      <c r="S8" s="176"/>
      <c r="T8" s="194">
        <v>24.5</v>
      </c>
      <c r="U8" s="193"/>
      <c r="V8" s="194">
        <v>24.5</v>
      </c>
      <c r="W8" s="195"/>
      <c r="X8" s="244">
        <v>0</v>
      </c>
      <c r="Y8" s="245"/>
      <c r="Z8" s="246">
        <v>0</v>
      </c>
      <c r="AA8" s="245"/>
      <c r="AB8" s="246">
        <v>0</v>
      </c>
      <c r="AC8" s="247"/>
    </row>
    <row r="9" spans="1:29" ht="24.75" customHeight="1">
      <c r="A9" s="192">
        <v>2</v>
      </c>
      <c r="B9" s="243" t="s">
        <v>232</v>
      </c>
      <c r="C9" s="422" t="s">
        <v>233</v>
      </c>
      <c r="D9" s="423"/>
      <c r="E9" s="423"/>
      <c r="F9" s="279" t="s">
        <v>238</v>
      </c>
      <c r="G9" s="281"/>
      <c r="H9" s="278" t="s">
        <v>238</v>
      </c>
      <c r="I9" s="281"/>
      <c r="J9" s="278" t="s">
        <v>238</v>
      </c>
      <c r="K9" s="282"/>
      <c r="L9" s="276">
        <v>3.1098000000000008</v>
      </c>
      <c r="M9" s="281"/>
      <c r="N9" s="287">
        <v>2.7988000000000008</v>
      </c>
      <c r="O9" s="281"/>
      <c r="P9" s="287">
        <v>2.4809999999999999</v>
      </c>
      <c r="Q9" s="282"/>
      <c r="R9" s="194">
        <v>6.0860000000000003</v>
      </c>
      <c r="S9" s="176"/>
      <c r="T9" s="194">
        <v>6.0860000000000003</v>
      </c>
      <c r="U9" s="193"/>
      <c r="V9" s="194">
        <v>6.0860000000000003</v>
      </c>
      <c r="W9" s="195"/>
      <c r="X9" s="244">
        <v>0</v>
      </c>
      <c r="Y9" s="245"/>
      <c r="Z9" s="246">
        <v>0</v>
      </c>
      <c r="AA9" s="245"/>
      <c r="AB9" s="246">
        <v>0</v>
      </c>
      <c r="AC9" s="247"/>
    </row>
    <row r="10" spans="1:29" ht="19.5" customHeight="1">
      <c r="A10" s="192">
        <v>3</v>
      </c>
      <c r="B10" s="243" t="s">
        <v>234</v>
      </c>
      <c r="C10" s="422" t="s">
        <v>235</v>
      </c>
      <c r="D10" s="423"/>
      <c r="E10" s="423"/>
      <c r="F10" s="279" t="s">
        <v>238</v>
      </c>
      <c r="G10" s="281"/>
      <c r="H10" s="278" t="s">
        <v>238</v>
      </c>
      <c r="I10" s="281"/>
      <c r="J10" s="278" t="s">
        <v>238</v>
      </c>
      <c r="K10" s="282"/>
      <c r="L10" s="276">
        <v>3.1858000000000009</v>
      </c>
      <c r="M10" s="281"/>
      <c r="N10" s="287">
        <v>2.8672000000000009</v>
      </c>
      <c r="O10" s="281"/>
      <c r="P10" s="287">
        <v>2.5489999999999999</v>
      </c>
      <c r="Q10" s="282"/>
      <c r="R10" s="194">
        <v>6.0860000000000003</v>
      </c>
      <c r="S10" s="176"/>
      <c r="T10" s="194">
        <v>6.0860000000000003</v>
      </c>
      <c r="U10" s="193"/>
      <c r="V10" s="194">
        <v>6.0860000000000003</v>
      </c>
      <c r="W10" s="195"/>
      <c r="X10" s="244">
        <v>0</v>
      </c>
      <c r="Y10" s="245"/>
      <c r="Z10" s="246">
        <v>0</v>
      </c>
      <c r="AA10" s="245"/>
      <c r="AB10" s="246">
        <v>0</v>
      </c>
      <c r="AC10" s="247"/>
    </row>
    <row r="11" spans="1:29" ht="21" customHeight="1" thickBot="1">
      <c r="A11" s="268">
        <v>4</v>
      </c>
      <c r="B11" s="269" t="s">
        <v>241</v>
      </c>
      <c r="C11" s="398" t="s">
        <v>239</v>
      </c>
      <c r="D11" s="399"/>
      <c r="E11" s="400"/>
      <c r="F11" s="283" t="s">
        <v>240</v>
      </c>
      <c r="G11" s="284"/>
      <c r="H11" s="285" t="s">
        <v>240</v>
      </c>
      <c r="I11" s="284"/>
      <c r="J11" s="285" t="s">
        <v>240</v>
      </c>
      <c r="K11" s="286"/>
      <c r="L11" s="275">
        <v>-0.02</v>
      </c>
      <c r="M11" s="284"/>
      <c r="N11" s="288">
        <v>-0.26500000000000001</v>
      </c>
      <c r="O11" s="284"/>
      <c r="P11" s="288">
        <v>-0.46400000000000002</v>
      </c>
      <c r="Q11" s="286"/>
      <c r="R11" s="273">
        <v>2.4500000000000002</v>
      </c>
      <c r="S11" s="267"/>
      <c r="T11" s="273">
        <v>2.4500000000000002</v>
      </c>
      <c r="U11" s="270"/>
      <c r="V11" s="273">
        <v>2.4500000000000002</v>
      </c>
      <c r="W11" s="272"/>
      <c r="X11" s="274">
        <v>0</v>
      </c>
      <c r="Y11" s="270"/>
      <c r="Z11" s="271">
        <v>0</v>
      </c>
      <c r="AA11" s="270"/>
      <c r="AB11" s="271">
        <v>0</v>
      </c>
      <c r="AC11" s="272"/>
    </row>
  </sheetData>
  <customSheetViews>
    <customSheetView guid="{66126664-062A-4ECE-A259-8CE7F3FB99EA}" scale="110" showPageBreaks="1" fitToPage="1" printArea="1" view="pageBreakPreview">
      <selection activeCell="E17" sqref="E17"/>
      <pageMargins left="0" right="0" top="0" bottom="0" header="0" footer="0"/>
      <printOptions horizontalCentered="1"/>
      <pageSetup paperSize="9" scale="60" orientation="landscape" r:id="rId1"/>
    </customSheetView>
    <customSheetView guid="{70368EA8-569F-46FC-8D39-3EC97687735A}" scale="110" showPageBreaks="1" fitToPage="1" printArea="1" view="pageBreakPreview">
      <selection activeCell="H8" sqref="H8"/>
      <pageMargins left="0" right="0" top="0" bottom="0" header="0" footer="0"/>
      <printOptions horizontalCentered="1"/>
      <pageSetup paperSize="9" scale="60" orientation="landscape" r:id="rId2"/>
    </customSheetView>
  </customSheetViews>
  <mergeCells count="25">
    <mergeCell ref="C9:E9"/>
    <mergeCell ref="C10:E10"/>
    <mergeCell ref="V5:W5"/>
    <mergeCell ref="X5:Y5"/>
    <mergeCell ref="C7:E7"/>
    <mergeCell ref="C8:E8"/>
    <mergeCell ref="J5:K5"/>
    <mergeCell ref="L5:M5"/>
    <mergeCell ref="N5:O5"/>
    <mergeCell ref="C11:E11"/>
    <mergeCell ref="A2:AC2"/>
    <mergeCell ref="A4:A6"/>
    <mergeCell ref="B4:B6"/>
    <mergeCell ref="C4:E6"/>
    <mergeCell ref="F4:K4"/>
    <mergeCell ref="L4:Q4"/>
    <mergeCell ref="R4:W4"/>
    <mergeCell ref="X4:AC4"/>
    <mergeCell ref="F5:G5"/>
    <mergeCell ref="H5:I5"/>
    <mergeCell ref="Z5:AA5"/>
    <mergeCell ref="AB5:AC5"/>
    <mergeCell ref="P5:Q5"/>
    <mergeCell ref="R5:S5"/>
    <mergeCell ref="T5:U5"/>
  </mergeCells>
  <printOptions horizontalCentered="1"/>
  <pageMargins left="0" right="0" top="0" bottom="0" header="0" footer="0"/>
  <pageSetup paperSize="9" scale="6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Y149"/>
  <sheetViews>
    <sheetView view="pageBreakPreview" zoomScale="80" zoomScaleNormal="80" zoomScaleSheetLayoutView="80" workbookViewId="0">
      <pane xSplit="2" ySplit="9" topLeftCell="AD10" activePane="bottomRight" state="frozen"/>
      <selection pane="topRight" activeCell="C1" sqref="C1"/>
      <selection pane="bottomLeft" activeCell="A10" sqref="A10"/>
      <selection pane="bottomRight" activeCell="U22" sqref="U22"/>
    </sheetView>
  </sheetViews>
  <sheetFormatPr defaultRowHeight="15"/>
  <cols>
    <col min="1" max="1" width="4.28515625" style="73" customWidth="1"/>
    <col min="2" max="2" width="40.7109375" style="73" customWidth="1"/>
    <col min="3" max="4" width="9.140625" style="73" customWidth="1"/>
    <col min="5" max="10" width="8.5703125" style="73" customWidth="1"/>
    <col min="11" max="11" width="9.28515625" style="73" customWidth="1"/>
    <col min="12" max="12" width="9.140625" style="73" customWidth="1"/>
    <col min="13" max="13" width="10.140625" style="73" customWidth="1"/>
    <col min="14" max="18" width="9" style="73" customWidth="1"/>
    <col min="19" max="19" width="10.140625" style="73" customWidth="1"/>
    <col min="20" max="20" width="9" style="73" customWidth="1"/>
    <col min="21" max="21" width="10.140625" style="73" customWidth="1"/>
    <col min="22" max="22" width="9.140625" style="73" customWidth="1"/>
    <col min="23" max="23" width="10.140625" style="73" customWidth="1"/>
    <col min="24" max="24" width="9.7109375" style="73" customWidth="1"/>
    <col min="25" max="25" width="10.28515625" style="73" customWidth="1"/>
    <col min="26" max="30" width="9.7109375" style="73" customWidth="1"/>
    <col min="31" max="31" width="10.140625" style="73" customWidth="1"/>
    <col min="32" max="32" width="9.140625" style="73" customWidth="1"/>
    <col min="33" max="33" width="10.140625" style="73" customWidth="1"/>
    <col min="34" max="34" width="9.140625" style="73" customWidth="1"/>
    <col min="35" max="40" width="8.5703125" style="73" customWidth="1"/>
    <col min="41" max="41" width="10.140625" style="73" customWidth="1"/>
    <col min="42" max="42" width="9.140625" style="73" customWidth="1"/>
    <col min="43" max="44" width="10.140625" style="73" customWidth="1"/>
    <col min="45" max="50" width="9.5703125" style="73" customWidth="1"/>
    <col min="51" max="52" width="10.140625" style="73" customWidth="1"/>
    <col min="53" max="53" width="12.5703125" style="200" customWidth="1"/>
    <col min="54" max="54" width="9.140625" style="200" customWidth="1"/>
    <col min="55" max="57" width="10.140625" style="200" customWidth="1"/>
    <col min="58" max="58" width="11.7109375" style="200" customWidth="1"/>
    <col min="59" max="61" width="11" style="200" customWidth="1"/>
    <col min="62" max="62" width="12.140625" style="200" customWidth="1"/>
    <col min="63" max="63" width="11.7109375" style="326" customWidth="1"/>
    <col min="64" max="66" width="11" style="326" customWidth="1"/>
    <col min="67" max="67" width="12.140625" style="326" customWidth="1"/>
    <col min="68" max="71" width="12" style="200" customWidth="1"/>
    <col min="72" max="72" width="12.140625" style="200" customWidth="1"/>
    <col min="73" max="73" width="11.7109375" style="200" customWidth="1"/>
    <col min="74" max="74" width="10.140625" style="200" customWidth="1"/>
    <col min="75" max="76" width="9.5703125" style="200" customWidth="1"/>
    <col min="77" max="77" width="12.140625" style="200" customWidth="1"/>
    <col min="78" max="81" width="9.140625" style="73" customWidth="1"/>
    <col min="82" max="16384" width="9.140625" style="73"/>
  </cols>
  <sheetData>
    <row r="1" spans="1:77">
      <c r="Y1" s="328"/>
      <c r="Z1" s="328"/>
    </row>
    <row r="2" spans="1:77" ht="15" customHeight="1">
      <c r="A2" s="437" t="s">
        <v>154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437"/>
      <c r="BK2" s="437"/>
      <c r="BL2" s="437"/>
      <c r="BM2" s="437"/>
      <c r="BN2" s="437"/>
      <c r="BO2" s="437"/>
      <c r="BP2" s="437"/>
      <c r="BQ2" s="437"/>
      <c r="BR2" s="437"/>
      <c r="BS2" s="437"/>
      <c r="BT2" s="437"/>
      <c r="BU2" s="437"/>
      <c r="BV2" s="437"/>
      <c r="BW2" s="437"/>
      <c r="BX2" s="437"/>
      <c r="BY2" s="437"/>
    </row>
    <row r="3" spans="1:77" ht="15" customHeight="1" thickBot="1">
      <c r="A3" s="74"/>
      <c r="B3" s="74"/>
      <c r="C3" s="74"/>
      <c r="D3" s="74"/>
      <c r="E3" s="263"/>
      <c r="F3" s="263"/>
      <c r="G3" s="263"/>
      <c r="H3" s="263"/>
      <c r="I3" s="263"/>
      <c r="J3" s="263"/>
      <c r="K3" s="74"/>
      <c r="L3" s="74"/>
      <c r="M3" s="74"/>
      <c r="N3" s="74"/>
      <c r="O3" s="263"/>
      <c r="P3" s="263"/>
      <c r="Q3" s="263"/>
      <c r="R3" s="263"/>
      <c r="S3" s="263"/>
      <c r="T3" s="263"/>
      <c r="U3" s="74"/>
      <c r="V3" s="74"/>
      <c r="W3" s="74"/>
      <c r="X3" s="74"/>
      <c r="Y3" s="263"/>
      <c r="Z3" s="263"/>
      <c r="AA3" s="263"/>
      <c r="AB3" s="263"/>
      <c r="AC3" s="263"/>
      <c r="AD3" s="263"/>
      <c r="AE3" s="74"/>
      <c r="AF3" s="74"/>
      <c r="AG3" s="74"/>
      <c r="AH3" s="74"/>
      <c r="AI3" s="263"/>
      <c r="AJ3" s="263"/>
      <c r="AK3" s="263"/>
      <c r="AL3" s="263"/>
      <c r="AM3" s="263"/>
      <c r="AN3" s="263"/>
      <c r="AO3" s="74"/>
      <c r="AP3" s="74"/>
      <c r="AQ3" s="74"/>
      <c r="AR3" s="74"/>
      <c r="AS3" s="263"/>
      <c r="AT3" s="263"/>
      <c r="AU3" s="263"/>
      <c r="AV3" s="263"/>
      <c r="AW3" s="263"/>
      <c r="AX3" s="263"/>
      <c r="AY3" s="74"/>
      <c r="AZ3" s="74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327"/>
      <c r="BL3" s="327"/>
      <c r="BM3" s="327"/>
      <c r="BN3" s="327"/>
      <c r="BO3" s="327"/>
      <c r="BP3" s="201"/>
      <c r="BQ3" s="201"/>
      <c r="BR3" s="201"/>
      <c r="BS3" s="201"/>
      <c r="BT3" s="201"/>
      <c r="BU3" s="201"/>
      <c r="BV3" s="201"/>
      <c r="BW3" s="201"/>
      <c r="BX3" s="201"/>
      <c r="BY3" s="201"/>
    </row>
    <row r="4" spans="1:77" ht="15" customHeight="1" thickBot="1">
      <c r="A4" s="451" t="s">
        <v>155</v>
      </c>
      <c r="B4" s="443" t="s">
        <v>1</v>
      </c>
      <c r="C4" s="454" t="s">
        <v>190</v>
      </c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5"/>
      <c r="BX4" s="455"/>
      <c r="BY4" s="456"/>
    </row>
    <row r="5" spans="1:77" s="177" customFormat="1" ht="24.75" customHeight="1" thickBot="1">
      <c r="A5" s="452"/>
      <c r="B5" s="449"/>
      <c r="C5" s="438" t="s">
        <v>191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40"/>
      <c r="BA5" s="441" t="s">
        <v>192</v>
      </c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3"/>
    </row>
    <row r="6" spans="1:77" s="177" customFormat="1" ht="20.25" customHeight="1">
      <c r="A6" s="452"/>
      <c r="B6" s="449"/>
      <c r="C6" s="444" t="s">
        <v>193</v>
      </c>
      <c r="D6" s="445"/>
      <c r="E6" s="434" t="s">
        <v>194</v>
      </c>
      <c r="F6" s="435"/>
      <c r="G6" s="435"/>
      <c r="H6" s="435"/>
      <c r="I6" s="435"/>
      <c r="J6" s="435"/>
      <c r="K6" s="435"/>
      <c r="L6" s="436"/>
      <c r="M6" s="445" t="s">
        <v>195</v>
      </c>
      <c r="N6" s="445"/>
      <c r="O6" s="434" t="s">
        <v>194</v>
      </c>
      <c r="P6" s="435"/>
      <c r="Q6" s="435"/>
      <c r="R6" s="435"/>
      <c r="S6" s="435"/>
      <c r="T6" s="435"/>
      <c r="U6" s="435"/>
      <c r="V6" s="436"/>
      <c r="W6" s="445" t="s">
        <v>196</v>
      </c>
      <c r="X6" s="445"/>
      <c r="Y6" s="434" t="s">
        <v>194</v>
      </c>
      <c r="Z6" s="435"/>
      <c r="AA6" s="435"/>
      <c r="AB6" s="435"/>
      <c r="AC6" s="435"/>
      <c r="AD6" s="435"/>
      <c r="AE6" s="435"/>
      <c r="AF6" s="436"/>
      <c r="AG6" s="445" t="s">
        <v>197</v>
      </c>
      <c r="AH6" s="445"/>
      <c r="AI6" s="434" t="s">
        <v>194</v>
      </c>
      <c r="AJ6" s="435"/>
      <c r="AK6" s="435"/>
      <c r="AL6" s="435"/>
      <c r="AM6" s="435"/>
      <c r="AN6" s="435"/>
      <c r="AO6" s="435"/>
      <c r="AP6" s="436"/>
      <c r="AQ6" s="445" t="s">
        <v>198</v>
      </c>
      <c r="AR6" s="445"/>
      <c r="AS6" s="434" t="s">
        <v>194</v>
      </c>
      <c r="AT6" s="435"/>
      <c r="AU6" s="435"/>
      <c r="AV6" s="435"/>
      <c r="AW6" s="435"/>
      <c r="AX6" s="435"/>
      <c r="AY6" s="435"/>
      <c r="AZ6" s="435"/>
      <c r="BA6" s="447" t="s">
        <v>193</v>
      </c>
      <c r="BB6" s="427" t="s">
        <v>194</v>
      </c>
      <c r="BC6" s="427"/>
      <c r="BD6" s="427"/>
      <c r="BE6" s="427"/>
      <c r="BF6" s="427" t="s">
        <v>195</v>
      </c>
      <c r="BG6" s="427" t="s">
        <v>194</v>
      </c>
      <c r="BH6" s="427"/>
      <c r="BI6" s="427"/>
      <c r="BJ6" s="427"/>
      <c r="BK6" s="427" t="s">
        <v>196</v>
      </c>
      <c r="BL6" s="427" t="s">
        <v>194</v>
      </c>
      <c r="BM6" s="427"/>
      <c r="BN6" s="427"/>
      <c r="BO6" s="427"/>
      <c r="BP6" s="427" t="s">
        <v>197</v>
      </c>
      <c r="BQ6" s="427" t="s">
        <v>194</v>
      </c>
      <c r="BR6" s="427"/>
      <c r="BS6" s="427"/>
      <c r="BT6" s="427"/>
      <c r="BU6" s="427" t="s">
        <v>198</v>
      </c>
      <c r="BV6" s="427" t="s">
        <v>194</v>
      </c>
      <c r="BW6" s="427"/>
      <c r="BX6" s="427"/>
      <c r="BY6" s="428"/>
    </row>
    <row r="7" spans="1:77" s="177" customFormat="1" ht="27.75" customHeight="1">
      <c r="A7" s="452"/>
      <c r="B7" s="449"/>
      <c r="C7" s="446"/>
      <c r="D7" s="429"/>
      <c r="E7" s="429" t="s">
        <v>200</v>
      </c>
      <c r="F7" s="433"/>
      <c r="G7" s="429" t="s">
        <v>201</v>
      </c>
      <c r="H7" s="433"/>
      <c r="I7" s="429" t="s">
        <v>202</v>
      </c>
      <c r="J7" s="433"/>
      <c r="K7" s="429" t="s">
        <v>199</v>
      </c>
      <c r="L7" s="433"/>
      <c r="M7" s="429"/>
      <c r="N7" s="429"/>
      <c r="O7" s="429" t="s">
        <v>200</v>
      </c>
      <c r="P7" s="433"/>
      <c r="Q7" s="429" t="s">
        <v>201</v>
      </c>
      <c r="R7" s="433"/>
      <c r="S7" s="429" t="s">
        <v>202</v>
      </c>
      <c r="T7" s="433"/>
      <c r="U7" s="429" t="s">
        <v>199</v>
      </c>
      <c r="V7" s="433"/>
      <c r="W7" s="429"/>
      <c r="X7" s="429"/>
      <c r="Y7" s="429" t="s">
        <v>200</v>
      </c>
      <c r="Z7" s="433"/>
      <c r="AA7" s="429" t="s">
        <v>201</v>
      </c>
      <c r="AB7" s="433"/>
      <c r="AC7" s="429" t="s">
        <v>202</v>
      </c>
      <c r="AD7" s="433"/>
      <c r="AE7" s="429" t="s">
        <v>199</v>
      </c>
      <c r="AF7" s="433"/>
      <c r="AG7" s="429"/>
      <c r="AH7" s="429"/>
      <c r="AI7" s="429" t="s">
        <v>200</v>
      </c>
      <c r="AJ7" s="433"/>
      <c r="AK7" s="429" t="s">
        <v>201</v>
      </c>
      <c r="AL7" s="433"/>
      <c r="AM7" s="429" t="s">
        <v>202</v>
      </c>
      <c r="AN7" s="433"/>
      <c r="AO7" s="429" t="s">
        <v>199</v>
      </c>
      <c r="AP7" s="433"/>
      <c r="AQ7" s="429"/>
      <c r="AR7" s="429"/>
      <c r="AS7" s="429" t="s">
        <v>200</v>
      </c>
      <c r="AT7" s="433"/>
      <c r="AU7" s="429" t="s">
        <v>201</v>
      </c>
      <c r="AV7" s="433"/>
      <c r="AW7" s="429" t="s">
        <v>202</v>
      </c>
      <c r="AX7" s="433"/>
      <c r="AY7" s="429" t="s">
        <v>199</v>
      </c>
      <c r="AZ7" s="433"/>
      <c r="BA7" s="446"/>
      <c r="BB7" s="429" t="s">
        <v>200</v>
      </c>
      <c r="BC7" s="429" t="s">
        <v>201</v>
      </c>
      <c r="BD7" s="429" t="s">
        <v>202</v>
      </c>
      <c r="BE7" s="429" t="s">
        <v>199</v>
      </c>
      <c r="BF7" s="429"/>
      <c r="BG7" s="429" t="s">
        <v>200</v>
      </c>
      <c r="BH7" s="429" t="s">
        <v>201</v>
      </c>
      <c r="BI7" s="429" t="s">
        <v>202</v>
      </c>
      <c r="BJ7" s="429" t="s">
        <v>199</v>
      </c>
      <c r="BK7" s="429"/>
      <c r="BL7" s="429" t="s">
        <v>200</v>
      </c>
      <c r="BM7" s="429" t="s">
        <v>201</v>
      </c>
      <c r="BN7" s="429" t="s">
        <v>202</v>
      </c>
      <c r="BO7" s="429" t="s">
        <v>199</v>
      </c>
      <c r="BP7" s="429"/>
      <c r="BQ7" s="429" t="s">
        <v>200</v>
      </c>
      <c r="BR7" s="429" t="s">
        <v>201</v>
      </c>
      <c r="BS7" s="429" t="s">
        <v>202</v>
      </c>
      <c r="BT7" s="429" t="s">
        <v>199</v>
      </c>
      <c r="BU7" s="429"/>
      <c r="BV7" s="429" t="s">
        <v>200</v>
      </c>
      <c r="BW7" s="429" t="s">
        <v>201</v>
      </c>
      <c r="BX7" s="429" t="s">
        <v>202</v>
      </c>
      <c r="BY7" s="431" t="s">
        <v>199</v>
      </c>
    </row>
    <row r="8" spans="1:77" s="177" customFormat="1" ht="27.75" customHeight="1" thickBot="1">
      <c r="A8" s="453"/>
      <c r="B8" s="450"/>
      <c r="C8" s="179" t="s">
        <v>8</v>
      </c>
      <c r="D8" s="178" t="s">
        <v>9</v>
      </c>
      <c r="E8" s="264" t="s">
        <v>8</v>
      </c>
      <c r="F8" s="264" t="s">
        <v>9</v>
      </c>
      <c r="G8" s="264" t="s">
        <v>8</v>
      </c>
      <c r="H8" s="264" t="s">
        <v>9</v>
      </c>
      <c r="I8" s="264" t="s">
        <v>8</v>
      </c>
      <c r="J8" s="264" t="s">
        <v>9</v>
      </c>
      <c r="K8" s="178" t="s">
        <v>8</v>
      </c>
      <c r="L8" s="178" t="s">
        <v>9</v>
      </c>
      <c r="M8" s="178" t="s">
        <v>8</v>
      </c>
      <c r="N8" s="178" t="s">
        <v>9</v>
      </c>
      <c r="O8" s="264" t="s">
        <v>8</v>
      </c>
      <c r="P8" s="264" t="s">
        <v>9</v>
      </c>
      <c r="Q8" s="264" t="s">
        <v>8</v>
      </c>
      <c r="R8" s="264" t="s">
        <v>9</v>
      </c>
      <c r="S8" s="264" t="s">
        <v>8</v>
      </c>
      <c r="T8" s="264" t="s">
        <v>9</v>
      </c>
      <c r="U8" s="264" t="s">
        <v>8</v>
      </c>
      <c r="V8" s="264" t="s">
        <v>9</v>
      </c>
      <c r="W8" s="178" t="s">
        <v>8</v>
      </c>
      <c r="X8" s="178" t="s">
        <v>9</v>
      </c>
      <c r="Y8" s="264" t="s">
        <v>8</v>
      </c>
      <c r="Z8" s="264" t="s">
        <v>9</v>
      </c>
      <c r="AA8" s="264" t="s">
        <v>8</v>
      </c>
      <c r="AB8" s="264" t="s">
        <v>9</v>
      </c>
      <c r="AC8" s="264" t="s">
        <v>8</v>
      </c>
      <c r="AD8" s="264" t="s">
        <v>9</v>
      </c>
      <c r="AE8" s="264" t="s">
        <v>8</v>
      </c>
      <c r="AF8" s="264" t="s">
        <v>9</v>
      </c>
      <c r="AG8" s="178" t="s">
        <v>8</v>
      </c>
      <c r="AH8" s="178" t="s">
        <v>9</v>
      </c>
      <c r="AI8" s="264" t="s">
        <v>8</v>
      </c>
      <c r="AJ8" s="264" t="s">
        <v>9</v>
      </c>
      <c r="AK8" s="264" t="s">
        <v>8</v>
      </c>
      <c r="AL8" s="264" t="s">
        <v>9</v>
      </c>
      <c r="AM8" s="264" t="s">
        <v>8</v>
      </c>
      <c r="AN8" s="264" t="s">
        <v>9</v>
      </c>
      <c r="AO8" s="264" t="s">
        <v>8</v>
      </c>
      <c r="AP8" s="264" t="s">
        <v>9</v>
      </c>
      <c r="AQ8" s="178" t="s">
        <v>8</v>
      </c>
      <c r="AR8" s="178" t="s">
        <v>9</v>
      </c>
      <c r="AS8" s="264" t="s">
        <v>8</v>
      </c>
      <c r="AT8" s="264" t="s">
        <v>9</v>
      </c>
      <c r="AU8" s="264" t="s">
        <v>8</v>
      </c>
      <c r="AV8" s="264" t="s">
        <v>9</v>
      </c>
      <c r="AW8" s="264" t="s">
        <v>8</v>
      </c>
      <c r="AX8" s="264" t="s">
        <v>9</v>
      </c>
      <c r="AY8" s="264" t="s">
        <v>8</v>
      </c>
      <c r="AZ8" s="299" t="s">
        <v>9</v>
      </c>
      <c r="BA8" s="448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2"/>
    </row>
    <row r="9" spans="1:77" s="181" customFormat="1" ht="15.95" customHeight="1">
      <c r="A9" s="180">
        <v>1</v>
      </c>
      <c r="B9" s="75">
        <v>2</v>
      </c>
      <c r="C9" s="75">
        <v>3</v>
      </c>
      <c r="D9" s="75">
        <v>4</v>
      </c>
      <c r="E9" s="280">
        <v>5</v>
      </c>
      <c r="F9" s="280">
        <v>6</v>
      </c>
      <c r="G9" s="280">
        <v>7</v>
      </c>
      <c r="H9" s="280">
        <v>8</v>
      </c>
      <c r="I9" s="280">
        <v>9</v>
      </c>
      <c r="J9" s="280">
        <v>10</v>
      </c>
      <c r="K9" s="75">
        <v>11</v>
      </c>
      <c r="L9" s="75">
        <v>12</v>
      </c>
      <c r="M9" s="75">
        <v>13</v>
      </c>
      <c r="N9" s="75">
        <v>14</v>
      </c>
      <c r="O9" s="280">
        <v>15</v>
      </c>
      <c r="P9" s="280">
        <v>16</v>
      </c>
      <c r="Q9" s="280">
        <v>17</v>
      </c>
      <c r="R9" s="280">
        <v>18</v>
      </c>
      <c r="S9" s="280">
        <v>19</v>
      </c>
      <c r="T9" s="280">
        <v>20</v>
      </c>
      <c r="U9" s="75">
        <v>21</v>
      </c>
      <c r="V9" s="75">
        <v>22</v>
      </c>
      <c r="W9" s="75">
        <v>23</v>
      </c>
      <c r="X9" s="75">
        <v>24</v>
      </c>
      <c r="Y9" s="280">
        <v>25</v>
      </c>
      <c r="Z9" s="280">
        <v>26</v>
      </c>
      <c r="AA9" s="280">
        <v>27</v>
      </c>
      <c r="AB9" s="280">
        <v>28</v>
      </c>
      <c r="AC9" s="280">
        <v>29</v>
      </c>
      <c r="AD9" s="280">
        <v>30</v>
      </c>
      <c r="AE9" s="75">
        <v>31</v>
      </c>
      <c r="AF9" s="75">
        <v>32</v>
      </c>
      <c r="AG9" s="280">
        <v>33</v>
      </c>
      <c r="AH9" s="280">
        <v>34</v>
      </c>
      <c r="AI9" s="280">
        <v>35</v>
      </c>
      <c r="AJ9" s="280">
        <v>36</v>
      </c>
      <c r="AK9" s="280">
        <v>37</v>
      </c>
      <c r="AL9" s="280">
        <v>38</v>
      </c>
      <c r="AM9" s="280">
        <v>39</v>
      </c>
      <c r="AN9" s="280">
        <v>40</v>
      </c>
      <c r="AO9" s="75">
        <v>41</v>
      </c>
      <c r="AP9" s="75">
        <v>42</v>
      </c>
      <c r="AQ9" s="75">
        <v>43</v>
      </c>
      <c r="AR9" s="75">
        <v>44</v>
      </c>
      <c r="AS9" s="280">
        <v>45</v>
      </c>
      <c r="AT9" s="280">
        <v>46</v>
      </c>
      <c r="AU9" s="280">
        <v>47</v>
      </c>
      <c r="AV9" s="280">
        <v>48</v>
      </c>
      <c r="AW9" s="280">
        <v>49</v>
      </c>
      <c r="AX9" s="280">
        <v>50</v>
      </c>
      <c r="AY9" s="75">
        <v>51</v>
      </c>
      <c r="AZ9" s="300">
        <v>52</v>
      </c>
      <c r="BA9" s="308">
        <v>53</v>
      </c>
      <c r="BB9" s="331">
        <v>54</v>
      </c>
      <c r="BC9" s="331">
        <v>55</v>
      </c>
      <c r="BD9" s="331">
        <v>56</v>
      </c>
      <c r="BE9" s="331">
        <v>57</v>
      </c>
      <c r="BF9" s="331">
        <v>58</v>
      </c>
      <c r="BG9" s="331">
        <v>59</v>
      </c>
      <c r="BH9" s="331">
        <v>60</v>
      </c>
      <c r="BI9" s="331">
        <v>61</v>
      </c>
      <c r="BJ9" s="331">
        <v>62</v>
      </c>
      <c r="BK9" s="331">
        <v>63</v>
      </c>
      <c r="BL9" s="331">
        <v>64</v>
      </c>
      <c r="BM9" s="331">
        <v>65</v>
      </c>
      <c r="BN9" s="331">
        <v>66</v>
      </c>
      <c r="BO9" s="331">
        <v>67</v>
      </c>
      <c r="BP9" s="331">
        <v>68</v>
      </c>
      <c r="BQ9" s="331">
        <v>69</v>
      </c>
      <c r="BR9" s="331">
        <v>70</v>
      </c>
      <c r="BS9" s="331">
        <v>71</v>
      </c>
      <c r="BT9" s="331">
        <v>72</v>
      </c>
      <c r="BU9" s="331">
        <v>73</v>
      </c>
      <c r="BV9" s="300">
        <v>74</v>
      </c>
      <c r="BW9" s="300">
        <v>75</v>
      </c>
      <c r="BX9" s="300">
        <v>76</v>
      </c>
      <c r="BY9" s="76">
        <v>77</v>
      </c>
    </row>
    <row r="10" spans="1:77" s="80" customFormat="1" ht="12.75">
      <c r="A10" s="77"/>
      <c r="B10" s="78" t="s">
        <v>11</v>
      </c>
      <c r="C10" s="79">
        <v>45.032999999999994</v>
      </c>
      <c r="D10" s="79">
        <v>27.39</v>
      </c>
      <c r="E10" s="79">
        <v>4.657</v>
      </c>
      <c r="F10" s="79">
        <v>1.68</v>
      </c>
      <c r="G10" s="79">
        <v>5.57</v>
      </c>
      <c r="H10" s="79">
        <v>0.8</v>
      </c>
      <c r="I10" s="79">
        <v>0.88</v>
      </c>
      <c r="J10" s="79">
        <v>0.9</v>
      </c>
      <c r="K10" s="79">
        <v>33.926000000000002</v>
      </c>
      <c r="L10" s="79">
        <v>24.01</v>
      </c>
      <c r="M10" s="79">
        <v>599.375</v>
      </c>
      <c r="N10" s="79">
        <v>70.22</v>
      </c>
      <c r="O10" s="79">
        <v>6.33</v>
      </c>
      <c r="P10" s="79">
        <v>21.13</v>
      </c>
      <c r="Q10" s="79">
        <v>42.553999999999995</v>
      </c>
      <c r="R10" s="79">
        <v>5.7500000000000009</v>
      </c>
      <c r="S10" s="79">
        <v>184.10099999999997</v>
      </c>
      <c r="T10" s="79">
        <v>19.39</v>
      </c>
      <c r="U10" s="79">
        <v>366.38999999999993</v>
      </c>
      <c r="V10" s="79">
        <v>23.95</v>
      </c>
      <c r="W10" s="79">
        <v>338.47699999999998</v>
      </c>
      <c r="X10" s="79">
        <v>93.106000000000009</v>
      </c>
      <c r="Y10" s="79">
        <v>46.876999999999995</v>
      </c>
      <c r="Z10" s="79">
        <v>3.42</v>
      </c>
      <c r="AA10" s="79">
        <v>0.97</v>
      </c>
      <c r="AB10" s="79">
        <v>0</v>
      </c>
      <c r="AC10" s="79">
        <v>62.62</v>
      </c>
      <c r="AD10" s="79">
        <v>4.6500000000000004</v>
      </c>
      <c r="AE10" s="79">
        <v>228.01</v>
      </c>
      <c r="AF10" s="79">
        <v>85.036000000000001</v>
      </c>
      <c r="AG10" s="79">
        <v>143.28000000000003</v>
      </c>
      <c r="AH10" s="79">
        <v>21.200000000000003</v>
      </c>
      <c r="AI10" s="79">
        <v>7.1</v>
      </c>
      <c r="AJ10" s="79">
        <v>7.5400000000000009</v>
      </c>
      <c r="AK10" s="79">
        <v>9.8000000000000007</v>
      </c>
      <c r="AL10" s="79">
        <v>0</v>
      </c>
      <c r="AM10" s="79">
        <v>9.1999999999999993</v>
      </c>
      <c r="AN10" s="79">
        <v>0</v>
      </c>
      <c r="AO10" s="79">
        <v>117.18</v>
      </c>
      <c r="AP10" s="79">
        <v>13.66</v>
      </c>
      <c r="AQ10" s="79">
        <v>677.6400000000001</v>
      </c>
      <c r="AR10" s="79">
        <v>202.48</v>
      </c>
      <c r="AS10" s="79">
        <v>25.89</v>
      </c>
      <c r="AT10" s="79">
        <v>1.3599999999999999</v>
      </c>
      <c r="AU10" s="79">
        <v>1.77</v>
      </c>
      <c r="AV10" s="79">
        <v>0</v>
      </c>
      <c r="AW10" s="79">
        <v>1.32</v>
      </c>
      <c r="AX10" s="79">
        <v>0</v>
      </c>
      <c r="AY10" s="79">
        <v>648.66</v>
      </c>
      <c r="AZ10" s="344">
        <v>201.12</v>
      </c>
      <c r="BA10" s="309">
        <v>1161.5499058373255</v>
      </c>
      <c r="BB10" s="79">
        <v>21.039058449999999</v>
      </c>
      <c r="BC10" s="79">
        <v>232.55245884999999</v>
      </c>
      <c r="BD10" s="79">
        <v>551.67983069000002</v>
      </c>
      <c r="BE10" s="79">
        <v>356.27855784732537</v>
      </c>
      <c r="BF10" s="79">
        <v>2990.0398309168027</v>
      </c>
      <c r="BG10" s="79">
        <v>261.47866794229594</v>
      </c>
      <c r="BH10" s="79">
        <v>207.08295899999996</v>
      </c>
      <c r="BI10" s="79">
        <v>879.60315064718463</v>
      </c>
      <c r="BJ10" s="79">
        <v>1641.875053227888</v>
      </c>
      <c r="BK10" s="79">
        <v>1806.9841720300003</v>
      </c>
      <c r="BL10" s="79">
        <v>252.7</v>
      </c>
      <c r="BM10" s="79">
        <v>1.8</v>
      </c>
      <c r="BN10" s="79">
        <v>307.04750000000001</v>
      </c>
      <c r="BO10" s="79">
        <v>1245.4366720300002</v>
      </c>
      <c r="BP10" s="79">
        <v>491.52000000000004</v>
      </c>
      <c r="BQ10" s="79">
        <v>37.43</v>
      </c>
      <c r="BR10" s="79">
        <v>24.95</v>
      </c>
      <c r="BS10" s="79">
        <v>24.95</v>
      </c>
      <c r="BT10" s="79">
        <v>404.18999999999994</v>
      </c>
      <c r="BU10" s="79">
        <v>3412.1499748800002</v>
      </c>
      <c r="BV10" s="79">
        <v>589.35</v>
      </c>
      <c r="BW10" s="79">
        <v>33.4</v>
      </c>
      <c r="BX10" s="79">
        <v>33.4</v>
      </c>
      <c r="BY10" s="345">
        <v>2755.9999748800001</v>
      </c>
    </row>
    <row r="11" spans="1:77" s="80" customFormat="1" ht="12.75">
      <c r="A11" s="81">
        <v>1</v>
      </c>
      <c r="B11" s="82" t="s">
        <v>12</v>
      </c>
      <c r="C11" s="79">
        <v>5.82</v>
      </c>
      <c r="D11" s="79">
        <v>2.59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5.82</v>
      </c>
      <c r="L11" s="79">
        <v>2.59</v>
      </c>
      <c r="M11" s="79">
        <v>20.58</v>
      </c>
      <c r="N11" s="79">
        <v>4.1399999999999997</v>
      </c>
      <c r="O11" s="79">
        <v>0.11</v>
      </c>
      <c r="P11" s="79">
        <v>1.66</v>
      </c>
      <c r="Q11" s="79">
        <v>1.19</v>
      </c>
      <c r="R11" s="79">
        <v>0.16000000000000014</v>
      </c>
      <c r="S11" s="79">
        <v>2.0299999999999998</v>
      </c>
      <c r="T11" s="79">
        <v>2.3199999999999998</v>
      </c>
      <c r="U11" s="79">
        <v>17.25</v>
      </c>
      <c r="V11" s="79">
        <v>0</v>
      </c>
      <c r="W11" s="79">
        <v>0.54</v>
      </c>
      <c r="X11" s="79">
        <v>50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0.54</v>
      </c>
      <c r="AF11" s="79">
        <v>50</v>
      </c>
      <c r="AG11" s="79">
        <v>13.3</v>
      </c>
      <c r="AH11" s="79">
        <v>7.86</v>
      </c>
      <c r="AI11" s="79">
        <v>0.13</v>
      </c>
      <c r="AJ11" s="79">
        <v>1</v>
      </c>
      <c r="AK11" s="79">
        <v>0.89</v>
      </c>
      <c r="AL11" s="79">
        <v>0</v>
      </c>
      <c r="AM11" s="79">
        <v>1.18</v>
      </c>
      <c r="AN11" s="79">
        <v>0</v>
      </c>
      <c r="AO11" s="79">
        <v>11.1</v>
      </c>
      <c r="AP11" s="79">
        <v>6.86</v>
      </c>
      <c r="AQ11" s="79">
        <v>4.51</v>
      </c>
      <c r="AR11" s="79">
        <v>94.559999999999988</v>
      </c>
      <c r="AS11" s="79">
        <v>0.59</v>
      </c>
      <c r="AT11" s="79">
        <v>0.96</v>
      </c>
      <c r="AU11" s="79">
        <v>1.77</v>
      </c>
      <c r="AV11" s="79">
        <v>0</v>
      </c>
      <c r="AW11" s="79">
        <v>1.32</v>
      </c>
      <c r="AX11" s="79">
        <v>0</v>
      </c>
      <c r="AY11" s="79">
        <v>0.82999999999999985</v>
      </c>
      <c r="AZ11" s="344">
        <v>93.6</v>
      </c>
      <c r="BA11" s="309">
        <v>103.1573186</v>
      </c>
      <c r="BB11" s="79">
        <v>0</v>
      </c>
      <c r="BC11" s="79">
        <v>0</v>
      </c>
      <c r="BD11" s="79">
        <v>0</v>
      </c>
      <c r="BE11" s="79">
        <v>103.1573186</v>
      </c>
      <c r="BF11" s="79">
        <v>190.03800000000001</v>
      </c>
      <c r="BG11" s="79">
        <v>5.55</v>
      </c>
      <c r="BH11" s="79">
        <v>3.7</v>
      </c>
      <c r="BI11" s="79">
        <v>12.788</v>
      </c>
      <c r="BJ11" s="79">
        <v>168.00000000000003</v>
      </c>
      <c r="BK11" s="79">
        <v>63.988200000000006</v>
      </c>
      <c r="BL11" s="79">
        <v>0</v>
      </c>
      <c r="BM11" s="79">
        <v>0</v>
      </c>
      <c r="BN11" s="79">
        <v>0</v>
      </c>
      <c r="BO11" s="79">
        <v>63.988200000000006</v>
      </c>
      <c r="BP11" s="79">
        <v>174</v>
      </c>
      <c r="BQ11" s="79">
        <v>3.6</v>
      </c>
      <c r="BR11" s="79">
        <v>2.4</v>
      </c>
      <c r="BS11" s="79">
        <v>2.4</v>
      </c>
      <c r="BT11" s="79">
        <v>165.6</v>
      </c>
      <c r="BU11" s="79">
        <v>603.34379999999999</v>
      </c>
      <c r="BV11" s="79">
        <v>4.8</v>
      </c>
      <c r="BW11" s="79">
        <v>3.2</v>
      </c>
      <c r="BX11" s="79">
        <v>3.2</v>
      </c>
      <c r="BY11" s="345">
        <v>592.14380000000006</v>
      </c>
    </row>
    <row r="12" spans="1:77" s="80" customFormat="1" ht="25.5">
      <c r="A12" s="81" t="s">
        <v>13</v>
      </c>
      <c r="B12" s="83" t="s">
        <v>14</v>
      </c>
      <c r="C12" s="79">
        <v>5.82</v>
      </c>
      <c r="D12" s="79">
        <v>2.59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5.82</v>
      </c>
      <c r="L12" s="79">
        <v>2.59</v>
      </c>
      <c r="M12" s="79">
        <v>20.58</v>
      </c>
      <c r="N12" s="79">
        <v>4.1399999999999997</v>
      </c>
      <c r="O12" s="79">
        <v>0.11</v>
      </c>
      <c r="P12" s="79">
        <v>1.66</v>
      </c>
      <c r="Q12" s="79">
        <v>1.19</v>
      </c>
      <c r="R12" s="79">
        <v>0.16000000000000014</v>
      </c>
      <c r="S12" s="79">
        <v>2.0299999999999998</v>
      </c>
      <c r="T12" s="79">
        <v>2.3199999999999998</v>
      </c>
      <c r="U12" s="79">
        <v>17.25</v>
      </c>
      <c r="V12" s="79">
        <v>0</v>
      </c>
      <c r="W12" s="79">
        <v>0.54</v>
      </c>
      <c r="X12" s="79">
        <v>50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0.54</v>
      </c>
      <c r="AF12" s="79">
        <v>50</v>
      </c>
      <c r="AG12" s="79">
        <v>13.3</v>
      </c>
      <c r="AH12" s="79">
        <v>7.86</v>
      </c>
      <c r="AI12" s="79">
        <v>0.13</v>
      </c>
      <c r="AJ12" s="79">
        <v>1</v>
      </c>
      <c r="AK12" s="79">
        <v>0.89</v>
      </c>
      <c r="AL12" s="79">
        <v>0</v>
      </c>
      <c r="AM12" s="79">
        <v>1.18</v>
      </c>
      <c r="AN12" s="79">
        <v>0</v>
      </c>
      <c r="AO12" s="79">
        <v>11.1</v>
      </c>
      <c r="AP12" s="79">
        <v>6.86</v>
      </c>
      <c r="AQ12" s="79">
        <v>4.51</v>
      </c>
      <c r="AR12" s="79">
        <v>94.559999999999988</v>
      </c>
      <c r="AS12" s="79">
        <v>0.59</v>
      </c>
      <c r="AT12" s="79">
        <v>0.96</v>
      </c>
      <c r="AU12" s="79">
        <v>1.77</v>
      </c>
      <c r="AV12" s="79">
        <v>0</v>
      </c>
      <c r="AW12" s="79">
        <v>1.32</v>
      </c>
      <c r="AX12" s="79">
        <v>0</v>
      </c>
      <c r="AY12" s="79">
        <v>0.82999999999999985</v>
      </c>
      <c r="AZ12" s="344">
        <v>93.6</v>
      </c>
      <c r="BA12" s="309">
        <v>103.1573186</v>
      </c>
      <c r="BB12" s="79">
        <v>0</v>
      </c>
      <c r="BC12" s="79">
        <v>0</v>
      </c>
      <c r="BD12" s="79">
        <v>0</v>
      </c>
      <c r="BE12" s="79">
        <v>103.1573186</v>
      </c>
      <c r="BF12" s="79">
        <v>41.588000000000001</v>
      </c>
      <c r="BG12" s="79">
        <v>5.55</v>
      </c>
      <c r="BH12" s="79">
        <v>3.7</v>
      </c>
      <c r="BI12" s="79">
        <v>12.788</v>
      </c>
      <c r="BJ12" s="79">
        <v>19.55</v>
      </c>
      <c r="BK12" s="79">
        <v>63.988200000000006</v>
      </c>
      <c r="BL12" s="79">
        <v>0</v>
      </c>
      <c r="BM12" s="79">
        <v>0</v>
      </c>
      <c r="BN12" s="79">
        <v>0</v>
      </c>
      <c r="BO12" s="79">
        <v>63.988200000000006</v>
      </c>
      <c r="BP12" s="79">
        <v>174</v>
      </c>
      <c r="BQ12" s="79">
        <v>3.6</v>
      </c>
      <c r="BR12" s="79">
        <v>2.4</v>
      </c>
      <c r="BS12" s="79">
        <v>2.4</v>
      </c>
      <c r="BT12" s="79">
        <v>165.6</v>
      </c>
      <c r="BU12" s="79">
        <v>360.82380000000001</v>
      </c>
      <c r="BV12" s="79">
        <v>4.8</v>
      </c>
      <c r="BW12" s="79">
        <v>3.2</v>
      </c>
      <c r="BX12" s="79">
        <v>3.2</v>
      </c>
      <c r="BY12" s="345">
        <v>349.62380000000002</v>
      </c>
    </row>
    <row r="13" spans="1:77" s="90" customFormat="1" ht="20.100000000000001" customHeight="1">
      <c r="A13" s="86"/>
      <c r="B13" s="87" t="s">
        <v>15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302"/>
      <c r="BA13" s="312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333"/>
      <c r="BV13" s="88"/>
      <c r="BW13" s="88"/>
      <c r="BX13" s="88"/>
      <c r="BY13" s="89"/>
    </row>
    <row r="14" spans="1:77" s="184" customFormat="1" ht="45" customHeight="1">
      <c r="A14" s="91">
        <v>1</v>
      </c>
      <c r="B14" s="183" t="s">
        <v>16</v>
      </c>
      <c r="C14" s="197">
        <v>0</v>
      </c>
      <c r="D14" s="197">
        <v>0</v>
      </c>
      <c r="E14" s="197"/>
      <c r="F14" s="197"/>
      <c r="G14" s="197"/>
      <c r="H14" s="197"/>
      <c r="I14" s="197"/>
      <c r="J14" s="197"/>
      <c r="K14" s="197">
        <v>0</v>
      </c>
      <c r="L14" s="197">
        <v>0</v>
      </c>
      <c r="M14" s="197">
        <v>0</v>
      </c>
      <c r="N14" s="197">
        <v>0</v>
      </c>
      <c r="O14" s="197"/>
      <c r="P14" s="197"/>
      <c r="Q14" s="197"/>
      <c r="R14" s="197"/>
      <c r="S14" s="197"/>
      <c r="T14" s="197"/>
      <c r="U14" s="197">
        <v>0</v>
      </c>
      <c r="V14" s="197">
        <v>0</v>
      </c>
      <c r="W14" s="197">
        <v>0</v>
      </c>
      <c r="X14" s="197">
        <v>0</v>
      </c>
      <c r="Y14" s="197"/>
      <c r="Z14" s="197"/>
      <c r="AA14" s="197"/>
      <c r="AB14" s="197"/>
      <c r="AC14" s="197"/>
      <c r="AD14" s="197"/>
      <c r="AE14" s="197">
        <v>0</v>
      </c>
      <c r="AF14" s="197">
        <v>0</v>
      </c>
      <c r="AG14" s="197">
        <v>9.11</v>
      </c>
      <c r="AH14" s="197">
        <v>6.86</v>
      </c>
      <c r="AI14" s="197"/>
      <c r="AJ14" s="197"/>
      <c r="AK14" s="197"/>
      <c r="AL14" s="197"/>
      <c r="AM14" s="197"/>
      <c r="AN14" s="197"/>
      <c r="AO14" s="197">
        <v>9.11</v>
      </c>
      <c r="AP14" s="197">
        <v>6.86</v>
      </c>
      <c r="AQ14" s="197">
        <v>0</v>
      </c>
      <c r="AR14" s="197">
        <v>0</v>
      </c>
      <c r="AS14" s="197"/>
      <c r="AT14" s="197"/>
      <c r="AU14" s="197"/>
      <c r="AV14" s="197"/>
      <c r="AW14" s="197"/>
      <c r="AX14" s="197"/>
      <c r="AY14" s="197">
        <v>0</v>
      </c>
      <c r="AZ14" s="303">
        <v>0</v>
      </c>
      <c r="BA14" s="313">
        <v>0</v>
      </c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>
        <v>160</v>
      </c>
      <c r="BQ14" s="202"/>
      <c r="BR14" s="202"/>
      <c r="BS14" s="202"/>
      <c r="BT14" s="202">
        <v>160</v>
      </c>
      <c r="BU14" s="334"/>
      <c r="BV14" s="334"/>
      <c r="BW14" s="334"/>
      <c r="BX14" s="334"/>
      <c r="BY14" s="314"/>
    </row>
    <row r="15" spans="1:77" s="80" customFormat="1" ht="45" customHeight="1">
      <c r="A15" s="92">
        <v>2</v>
      </c>
      <c r="B15" s="183" t="s">
        <v>18</v>
      </c>
      <c r="C15" s="197">
        <v>0</v>
      </c>
      <c r="D15" s="197">
        <v>0</v>
      </c>
      <c r="E15" s="197"/>
      <c r="F15" s="197"/>
      <c r="G15" s="197"/>
      <c r="H15" s="197"/>
      <c r="I15" s="197"/>
      <c r="J15" s="197"/>
      <c r="K15" s="197">
        <v>0</v>
      </c>
      <c r="L15" s="197">
        <v>0</v>
      </c>
      <c r="M15" s="197">
        <v>0</v>
      </c>
      <c r="N15" s="197">
        <v>0</v>
      </c>
      <c r="O15" s="197"/>
      <c r="P15" s="197"/>
      <c r="Q15" s="197"/>
      <c r="R15" s="197"/>
      <c r="S15" s="197"/>
      <c r="T15" s="197"/>
      <c r="U15" s="197">
        <v>0</v>
      </c>
      <c r="V15" s="197">
        <v>0</v>
      </c>
      <c r="W15" s="197">
        <v>0</v>
      </c>
      <c r="X15" s="197">
        <v>0</v>
      </c>
      <c r="Y15" s="197"/>
      <c r="Z15" s="197"/>
      <c r="AA15" s="197"/>
      <c r="AB15" s="197"/>
      <c r="AC15" s="197"/>
      <c r="AD15" s="197"/>
      <c r="AE15" s="197">
        <v>0</v>
      </c>
      <c r="AF15" s="197">
        <v>0</v>
      </c>
      <c r="AG15" s="197">
        <v>0</v>
      </c>
      <c r="AH15" s="197">
        <v>0</v>
      </c>
      <c r="AI15" s="197"/>
      <c r="AJ15" s="197"/>
      <c r="AK15" s="197"/>
      <c r="AL15" s="197"/>
      <c r="AM15" s="197"/>
      <c r="AN15" s="197"/>
      <c r="AO15" s="197">
        <v>0</v>
      </c>
      <c r="AP15" s="197">
        <v>0</v>
      </c>
      <c r="AQ15" s="197">
        <v>0</v>
      </c>
      <c r="AR15" s="197">
        <v>0</v>
      </c>
      <c r="AS15" s="197"/>
      <c r="AT15" s="197"/>
      <c r="AU15" s="197"/>
      <c r="AV15" s="197"/>
      <c r="AW15" s="197"/>
      <c r="AX15" s="197"/>
      <c r="AY15" s="197">
        <v>0</v>
      </c>
      <c r="AZ15" s="303">
        <v>0</v>
      </c>
      <c r="BA15" s="313">
        <v>0</v>
      </c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332"/>
      <c r="BV15" s="84"/>
      <c r="BW15" s="84"/>
      <c r="BX15" s="84"/>
      <c r="BY15" s="314"/>
    </row>
    <row r="16" spans="1:77" s="80" customFormat="1" ht="45" customHeight="1">
      <c r="A16" s="92">
        <v>3</v>
      </c>
      <c r="B16" s="183" t="s">
        <v>19</v>
      </c>
      <c r="C16" s="197">
        <v>0</v>
      </c>
      <c r="D16" s="197">
        <v>0</v>
      </c>
      <c r="E16" s="197"/>
      <c r="F16" s="197"/>
      <c r="G16" s="197"/>
      <c r="H16" s="197"/>
      <c r="I16" s="197"/>
      <c r="J16" s="197"/>
      <c r="K16" s="197">
        <v>0</v>
      </c>
      <c r="L16" s="197">
        <v>0</v>
      </c>
      <c r="M16" s="197">
        <v>0</v>
      </c>
      <c r="N16" s="197">
        <v>0</v>
      </c>
      <c r="O16" s="197"/>
      <c r="P16" s="197"/>
      <c r="Q16" s="197"/>
      <c r="R16" s="197"/>
      <c r="S16" s="197"/>
      <c r="T16" s="197"/>
      <c r="U16" s="197">
        <v>0</v>
      </c>
      <c r="V16" s="197">
        <v>0</v>
      </c>
      <c r="W16" s="197">
        <v>0</v>
      </c>
      <c r="X16" s="197">
        <v>0</v>
      </c>
      <c r="Y16" s="197"/>
      <c r="Z16" s="197"/>
      <c r="AA16" s="197"/>
      <c r="AB16" s="197"/>
      <c r="AC16" s="197"/>
      <c r="AD16" s="197"/>
      <c r="AE16" s="197">
        <v>0</v>
      </c>
      <c r="AF16" s="197">
        <v>0</v>
      </c>
      <c r="AG16" s="197">
        <v>0</v>
      </c>
      <c r="AH16" s="197">
        <v>0</v>
      </c>
      <c r="AI16" s="197"/>
      <c r="AJ16" s="197"/>
      <c r="AK16" s="197"/>
      <c r="AL16" s="197"/>
      <c r="AM16" s="197"/>
      <c r="AN16" s="197"/>
      <c r="AO16" s="197">
        <v>0</v>
      </c>
      <c r="AP16" s="197">
        <v>0</v>
      </c>
      <c r="AQ16" s="197">
        <v>0</v>
      </c>
      <c r="AR16" s="197">
        <v>0</v>
      </c>
      <c r="AS16" s="197"/>
      <c r="AT16" s="197"/>
      <c r="AU16" s="197"/>
      <c r="AV16" s="197"/>
      <c r="AW16" s="197"/>
      <c r="AX16" s="197"/>
      <c r="AY16" s="197">
        <v>0</v>
      </c>
      <c r="AZ16" s="303">
        <v>0</v>
      </c>
      <c r="BA16" s="313">
        <v>0</v>
      </c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332"/>
      <c r="BV16" s="84"/>
      <c r="BW16" s="84"/>
      <c r="BX16" s="84"/>
      <c r="BY16" s="314"/>
    </row>
    <row r="17" spans="1:77" s="80" customFormat="1" ht="12.75">
      <c r="A17" s="81"/>
      <c r="B17" s="93" t="s">
        <v>49</v>
      </c>
      <c r="C17" s="196">
        <v>0</v>
      </c>
      <c r="D17" s="196">
        <v>0</v>
      </c>
      <c r="E17" s="196"/>
      <c r="F17" s="196"/>
      <c r="G17" s="196"/>
      <c r="H17" s="196"/>
      <c r="I17" s="196"/>
      <c r="J17" s="196"/>
      <c r="K17" s="84">
        <v>0</v>
      </c>
      <c r="L17" s="84">
        <v>0</v>
      </c>
      <c r="M17" s="196">
        <v>0</v>
      </c>
      <c r="N17" s="196">
        <v>0</v>
      </c>
      <c r="O17" s="196"/>
      <c r="P17" s="196"/>
      <c r="Q17" s="196"/>
      <c r="R17" s="196"/>
      <c r="S17" s="196"/>
      <c r="T17" s="196"/>
      <c r="U17" s="196">
        <v>0</v>
      </c>
      <c r="V17" s="196">
        <v>0</v>
      </c>
      <c r="W17" s="196">
        <v>0</v>
      </c>
      <c r="X17" s="196">
        <v>0</v>
      </c>
      <c r="Y17" s="196"/>
      <c r="Z17" s="196"/>
      <c r="AA17" s="196"/>
      <c r="AB17" s="196"/>
      <c r="AC17" s="196"/>
      <c r="AD17" s="196"/>
      <c r="AE17" s="196">
        <v>0</v>
      </c>
      <c r="AF17" s="196">
        <v>0</v>
      </c>
      <c r="AG17" s="196">
        <v>9.11</v>
      </c>
      <c r="AH17" s="196">
        <v>6.86</v>
      </c>
      <c r="AI17" s="196">
        <v>0</v>
      </c>
      <c r="AJ17" s="196">
        <v>0</v>
      </c>
      <c r="AK17" s="196">
        <v>0</v>
      </c>
      <c r="AL17" s="196">
        <v>0</v>
      </c>
      <c r="AM17" s="196">
        <v>0</v>
      </c>
      <c r="AN17" s="196">
        <v>0</v>
      </c>
      <c r="AO17" s="196">
        <v>9.11</v>
      </c>
      <c r="AP17" s="196">
        <v>6.86</v>
      </c>
      <c r="AQ17" s="196">
        <v>0</v>
      </c>
      <c r="AR17" s="196">
        <v>0</v>
      </c>
      <c r="AS17" s="196"/>
      <c r="AT17" s="196"/>
      <c r="AU17" s="196"/>
      <c r="AV17" s="196"/>
      <c r="AW17" s="196"/>
      <c r="AX17" s="196"/>
      <c r="AY17" s="196">
        <v>0</v>
      </c>
      <c r="AZ17" s="301">
        <v>0</v>
      </c>
      <c r="BA17" s="310">
        <v>0</v>
      </c>
      <c r="BB17" s="196">
        <v>0</v>
      </c>
      <c r="BC17" s="196">
        <v>0</v>
      </c>
      <c r="BD17" s="196">
        <v>0</v>
      </c>
      <c r="BE17" s="196">
        <v>0</v>
      </c>
      <c r="BF17" s="196">
        <v>0</v>
      </c>
      <c r="BG17" s="196"/>
      <c r="BH17" s="196"/>
      <c r="BI17" s="196"/>
      <c r="BJ17" s="196">
        <v>0</v>
      </c>
      <c r="BK17" s="84">
        <v>0</v>
      </c>
      <c r="BL17" s="84"/>
      <c r="BM17" s="84"/>
      <c r="BN17" s="84"/>
      <c r="BO17" s="84">
        <v>0</v>
      </c>
      <c r="BP17" s="196">
        <v>160</v>
      </c>
      <c r="BQ17" s="196"/>
      <c r="BR17" s="196"/>
      <c r="BS17" s="196"/>
      <c r="BT17" s="196">
        <v>160</v>
      </c>
      <c r="BU17" s="332">
        <v>0</v>
      </c>
      <c r="BV17" s="84"/>
      <c r="BW17" s="84"/>
      <c r="BX17" s="84"/>
      <c r="BY17" s="311">
        <v>0</v>
      </c>
    </row>
    <row r="18" spans="1:77" s="90" customFormat="1" ht="20.100000000000001" customHeight="1">
      <c r="A18" s="86"/>
      <c r="B18" s="87" t="s">
        <v>21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302"/>
      <c r="BA18" s="312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>
        <v>0</v>
      </c>
      <c r="BL18" s="103"/>
      <c r="BM18" s="103"/>
      <c r="BN18" s="103"/>
      <c r="BO18" s="103">
        <v>0</v>
      </c>
      <c r="BP18" s="103"/>
      <c r="BQ18" s="103"/>
      <c r="BR18" s="103"/>
      <c r="BS18" s="103"/>
      <c r="BT18" s="103"/>
      <c r="BU18" s="333"/>
      <c r="BV18" s="88"/>
      <c r="BW18" s="88"/>
      <c r="BX18" s="88"/>
      <c r="BY18" s="89"/>
    </row>
    <row r="19" spans="1:77" s="184" customFormat="1" ht="27.95" customHeight="1">
      <c r="A19" s="182">
        <v>4</v>
      </c>
      <c r="B19" s="183" t="s">
        <v>22</v>
      </c>
      <c r="C19" s="197">
        <v>0</v>
      </c>
      <c r="D19" s="197">
        <v>0</v>
      </c>
      <c r="E19" s="197"/>
      <c r="F19" s="197"/>
      <c r="G19" s="197"/>
      <c r="H19" s="197"/>
      <c r="I19" s="197"/>
      <c r="J19" s="197"/>
      <c r="K19" s="197">
        <v>0</v>
      </c>
      <c r="L19" s="197">
        <v>0</v>
      </c>
      <c r="M19" s="197">
        <v>0</v>
      </c>
      <c r="N19" s="197">
        <v>0</v>
      </c>
      <c r="O19" s="197"/>
      <c r="P19" s="197"/>
      <c r="Q19" s="197"/>
      <c r="R19" s="197"/>
      <c r="S19" s="197"/>
      <c r="T19" s="197"/>
      <c r="U19" s="197">
        <v>0</v>
      </c>
      <c r="V19" s="197">
        <v>0</v>
      </c>
      <c r="W19" s="197">
        <v>0</v>
      </c>
      <c r="X19" s="197">
        <v>50</v>
      </c>
      <c r="Y19" s="197"/>
      <c r="Z19" s="197"/>
      <c r="AA19" s="197"/>
      <c r="AB19" s="197"/>
      <c r="AC19" s="197"/>
      <c r="AD19" s="197"/>
      <c r="AE19" s="197">
        <v>0</v>
      </c>
      <c r="AF19" s="197">
        <v>50</v>
      </c>
      <c r="AG19" s="197">
        <v>0</v>
      </c>
      <c r="AH19" s="197">
        <v>0</v>
      </c>
      <c r="AI19" s="197"/>
      <c r="AJ19" s="197"/>
      <c r="AK19" s="197"/>
      <c r="AL19" s="197"/>
      <c r="AM19" s="197"/>
      <c r="AN19" s="197"/>
      <c r="AO19" s="197">
        <v>0</v>
      </c>
      <c r="AP19" s="197">
        <v>0</v>
      </c>
      <c r="AQ19" s="197">
        <v>0</v>
      </c>
      <c r="AR19" s="197">
        <v>80</v>
      </c>
      <c r="AS19" s="197"/>
      <c r="AT19" s="197"/>
      <c r="AU19" s="197"/>
      <c r="AV19" s="197"/>
      <c r="AW19" s="197"/>
      <c r="AX19" s="197"/>
      <c r="AY19" s="197">
        <v>0</v>
      </c>
      <c r="AZ19" s="303">
        <v>80</v>
      </c>
      <c r="BA19" s="313">
        <v>0</v>
      </c>
      <c r="BB19" s="202"/>
      <c r="BC19" s="202"/>
      <c r="BD19" s="202"/>
      <c r="BE19" s="202"/>
      <c r="BF19" s="202"/>
      <c r="BG19" s="202"/>
      <c r="BH19" s="202"/>
      <c r="BI19" s="202"/>
      <c r="BJ19" s="202"/>
      <c r="BK19" s="202">
        <v>60.988200000000006</v>
      </c>
      <c r="BL19" s="202"/>
      <c r="BM19" s="202"/>
      <c r="BN19" s="202"/>
      <c r="BO19" s="202">
        <v>60.988200000000006</v>
      </c>
      <c r="BP19" s="202"/>
      <c r="BQ19" s="202"/>
      <c r="BR19" s="202"/>
      <c r="BS19" s="202"/>
      <c r="BT19" s="202"/>
      <c r="BU19" s="334">
        <v>167.82380000000001</v>
      </c>
      <c r="BV19" s="334"/>
      <c r="BW19" s="334"/>
      <c r="BX19" s="334"/>
      <c r="BY19" s="314">
        <v>167.82380000000001</v>
      </c>
    </row>
    <row r="20" spans="1:77" s="184" customFormat="1" ht="27.95" customHeight="1">
      <c r="A20" s="91">
        <v>5</v>
      </c>
      <c r="B20" s="183" t="s">
        <v>23</v>
      </c>
      <c r="C20" s="197">
        <v>0</v>
      </c>
      <c r="D20" s="197">
        <v>0</v>
      </c>
      <c r="E20" s="197"/>
      <c r="F20" s="197"/>
      <c r="G20" s="197"/>
      <c r="H20" s="197"/>
      <c r="I20" s="197"/>
      <c r="J20" s="197"/>
      <c r="K20" s="197">
        <v>0</v>
      </c>
      <c r="L20" s="197">
        <v>0</v>
      </c>
      <c r="M20" s="197">
        <v>0</v>
      </c>
      <c r="N20" s="197">
        <v>0</v>
      </c>
      <c r="O20" s="197"/>
      <c r="P20" s="197"/>
      <c r="Q20" s="197"/>
      <c r="R20" s="197"/>
      <c r="S20" s="197"/>
      <c r="T20" s="197"/>
      <c r="U20" s="197">
        <v>0</v>
      </c>
      <c r="V20" s="197">
        <v>0</v>
      </c>
      <c r="W20" s="197">
        <v>0</v>
      </c>
      <c r="X20" s="197">
        <v>0</v>
      </c>
      <c r="Y20" s="197"/>
      <c r="Z20" s="197"/>
      <c r="AA20" s="197"/>
      <c r="AB20" s="197"/>
      <c r="AC20" s="197"/>
      <c r="AD20" s="197"/>
      <c r="AE20" s="197">
        <v>0</v>
      </c>
      <c r="AF20" s="197">
        <v>0</v>
      </c>
      <c r="AG20" s="197">
        <v>0</v>
      </c>
      <c r="AH20" s="197">
        <v>0</v>
      </c>
      <c r="AI20" s="197"/>
      <c r="AJ20" s="197"/>
      <c r="AK20" s="197"/>
      <c r="AL20" s="197"/>
      <c r="AM20" s="197"/>
      <c r="AN20" s="197"/>
      <c r="AO20" s="197">
        <v>0</v>
      </c>
      <c r="AP20" s="197">
        <v>0</v>
      </c>
      <c r="AQ20" s="197">
        <v>0</v>
      </c>
      <c r="AR20" s="197">
        <v>12.6</v>
      </c>
      <c r="AS20" s="197"/>
      <c r="AT20" s="197"/>
      <c r="AU20" s="197"/>
      <c r="AV20" s="197"/>
      <c r="AW20" s="197"/>
      <c r="AX20" s="197"/>
      <c r="AY20" s="197">
        <v>0</v>
      </c>
      <c r="AZ20" s="303">
        <v>12.6</v>
      </c>
      <c r="BA20" s="313">
        <v>0</v>
      </c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334">
        <v>175</v>
      </c>
      <c r="BV20" s="334"/>
      <c r="BW20" s="334"/>
      <c r="BX20" s="334"/>
      <c r="BY20" s="314">
        <v>175</v>
      </c>
    </row>
    <row r="21" spans="1:77" s="184" customFormat="1" ht="27.95" customHeight="1">
      <c r="A21" s="91">
        <v>6</v>
      </c>
      <c r="B21" s="183" t="s">
        <v>24</v>
      </c>
      <c r="C21" s="197">
        <v>0</v>
      </c>
      <c r="D21" s="197">
        <v>0</v>
      </c>
      <c r="E21" s="197"/>
      <c r="F21" s="197"/>
      <c r="G21" s="197"/>
      <c r="H21" s="197"/>
      <c r="I21" s="197"/>
      <c r="J21" s="197"/>
      <c r="K21" s="197">
        <v>0</v>
      </c>
      <c r="L21" s="197">
        <v>0</v>
      </c>
      <c r="M21" s="197">
        <v>0</v>
      </c>
      <c r="N21" s="197">
        <v>0</v>
      </c>
      <c r="O21" s="197"/>
      <c r="P21" s="197"/>
      <c r="Q21" s="197"/>
      <c r="R21" s="197"/>
      <c r="S21" s="197"/>
      <c r="T21" s="197"/>
      <c r="U21" s="197">
        <v>0</v>
      </c>
      <c r="V21" s="197">
        <v>0</v>
      </c>
      <c r="W21" s="197">
        <v>0</v>
      </c>
      <c r="X21" s="197">
        <v>0</v>
      </c>
      <c r="Y21" s="197"/>
      <c r="Z21" s="197"/>
      <c r="AA21" s="197"/>
      <c r="AB21" s="197"/>
      <c r="AC21" s="197"/>
      <c r="AD21" s="197"/>
      <c r="AE21" s="197">
        <v>0</v>
      </c>
      <c r="AF21" s="197">
        <v>0</v>
      </c>
      <c r="AG21" s="197">
        <v>0</v>
      </c>
      <c r="AH21" s="197">
        <v>0</v>
      </c>
      <c r="AI21" s="197"/>
      <c r="AJ21" s="197"/>
      <c r="AK21" s="197"/>
      <c r="AL21" s="197"/>
      <c r="AM21" s="197"/>
      <c r="AN21" s="197"/>
      <c r="AO21" s="197">
        <v>0</v>
      </c>
      <c r="AP21" s="197">
        <v>0</v>
      </c>
      <c r="AQ21" s="197">
        <v>0</v>
      </c>
      <c r="AR21" s="197">
        <v>0</v>
      </c>
      <c r="AS21" s="197"/>
      <c r="AT21" s="197"/>
      <c r="AU21" s="197"/>
      <c r="AV21" s="197"/>
      <c r="AW21" s="197"/>
      <c r="AX21" s="197"/>
      <c r="AY21" s="197">
        <v>0</v>
      </c>
      <c r="AZ21" s="303">
        <v>0</v>
      </c>
      <c r="BA21" s="313">
        <v>64.357318599999999</v>
      </c>
      <c r="BB21" s="202"/>
      <c r="BC21" s="202"/>
      <c r="BD21" s="202"/>
      <c r="BE21" s="202">
        <v>64.357318599999999</v>
      </c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334"/>
      <c r="BV21" s="334"/>
      <c r="BW21" s="334"/>
      <c r="BX21" s="334"/>
      <c r="BY21" s="314"/>
    </row>
    <row r="22" spans="1:77" s="184" customFormat="1" ht="27.95" customHeight="1">
      <c r="A22" s="91">
        <v>7</v>
      </c>
      <c r="B22" s="183" t="s">
        <v>25</v>
      </c>
      <c r="C22" s="197">
        <v>0</v>
      </c>
      <c r="D22" s="197">
        <v>0</v>
      </c>
      <c r="E22" s="197"/>
      <c r="F22" s="197"/>
      <c r="G22" s="197"/>
      <c r="H22" s="197"/>
      <c r="I22" s="197"/>
      <c r="J22" s="197"/>
      <c r="K22" s="197">
        <v>0</v>
      </c>
      <c r="L22" s="197">
        <v>0</v>
      </c>
      <c r="M22" s="197">
        <v>14.94</v>
      </c>
      <c r="N22" s="197">
        <v>0</v>
      </c>
      <c r="O22" s="197"/>
      <c r="P22" s="197"/>
      <c r="Q22" s="197"/>
      <c r="R22" s="197"/>
      <c r="S22" s="197"/>
      <c r="T22" s="197"/>
      <c r="U22" s="197">
        <v>14.94</v>
      </c>
      <c r="V22" s="197">
        <v>0</v>
      </c>
      <c r="W22" s="197">
        <v>0</v>
      </c>
      <c r="X22" s="197">
        <v>0</v>
      </c>
      <c r="Y22" s="197"/>
      <c r="Z22" s="197"/>
      <c r="AA22" s="197"/>
      <c r="AB22" s="197"/>
      <c r="AC22" s="197"/>
      <c r="AD22" s="197"/>
      <c r="AE22" s="197">
        <v>0</v>
      </c>
      <c r="AF22" s="197">
        <v>0</v>
      </c>
      <c r="AG22" s="197">
        <v>0</v>
      </c>
      <c r="AH22" s="197">
        <v>0</v>
      </c>
      <c r="AI22" s="197"/>
      <c r="AJ22" s="197"/>
      <c r="AK22" s="197"/>
      <c r="AL22" s="197"/>
      <c r="AM22" s="197"/>
      <c r="AN22" s="197"/>
      <c r="AO22" s="197">
        <v>0</v>
      </c>
      <c r="AP22" s="197">
        <v>0</v>
      </c>
      <c r="AQ22" s="197">
        <v>0</v>
      </c>
      <c r="AR22" s="197">
        <v>0</v>
      </c>
      <c r="AS22" s="197"/>
      <c r="AT22" s="197"/>
      <c r="AU22" s="197"/>
      <c r="AV22" s="197"/>
      <c r="AW22" s="197"/>
      <c r="AX22" s="197"/>
      <c r="AY22" s="197">
        <v>0</v>
      </c>
      <c r="AZ22" s="303">
        <v>0</v>
      </c>
      <c r="BA22" s="313">
        <v>0</v>
      </c>
      <c r="BB22" s="202"/>
      <c r="BC22" s="202"/>
      <c r="BD22" s="202"/>
      <c r="BE22" s="202"/>
      <c r="BF22" s="202">
        <v>12</v>
      </c>
      <c r="BG22" s="202"/>
      <c r="BH22" s="202"/>
      <c r="BI22" s="202"/>
      <c r="BJ22" s="202">
        <v>12</v>
      </c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334"/>
      <c r="BV22" s="334"/>
      <c r="BW22" s="334"/>
      <c r="BX22" s="334"/>
      <c r="BY22" s="314"/>
    </row>
    <row r="23" spans="1:77" s="184" customFormat="1" ht="27.95" customHeight="1">
      <c r="A23" s="91">
        <v>8</v>
      </c>
      <c r="B23" s="183" t="s">
        <v>26</v>
      </c>
      <c r="C23" s="197">
        <v>0</v>
      </c>
      <c r="D23" s="197">
        <v>0</v>
      </c>
      <c r="E23" s="197"/>
      <c r="F23" s="197"/>
      <c r="G23" s="197"/>
      <c r="H23" s="197"/>
      <c r="I23" s="197"/>
      <c r="J23" s="197"/>
      <c r="K23" s="197">
        <v>0</v>
      </c>
      <c r="L23" s="197">
        <v>0</v>
      </c>
      <c r="M23" s="197">
        <v>0</v>
      </c>
      <c r="N23" s="197">
        <v>2.3199999999999998</v>
      </c>
      <c r="O23" s="197"/>
      <c r="P23" s="197"/>
      <c r="Q23" s="197"/>
      <c r="R23" s="197"/>
      <c r="S23" s="197">
        <v>0</v>
      </c>
      <c r="T23" s="197">
        <v>2.3199999999999998</v>
      </c>
      <c r="U23" s="197"/>
      <c r="V23" s="197"/>
      <c r="W23" s="197">
        <v>0</v>
      </c>
      <c r="X23" s="197">
        <v>0</v>
      </c>
      <c r="Y23" s="197"/>
      <c r="Z23" s="197"/>
      <c r="AA23" s="197"/>
      <c r="AB23" s="197"/>
      <c r="AC23" s="197"/>
      <c r="AD23" s="197"/>
      <c r="AE23" s="197">
        <v>0</v>
      </c>
      <c r="AF23" s="197">
        <v>0</v>
      </c>
      <c r="AG23" s="197">
        <v>0</v>
      </c>
      <c r="AH23" s="197">
        <v>0</v>
      </c>
      <c r="AI23" s="197"/>
      <c r="AJ23" s="197"/>
      <c r="AK23" s="197"/>
      <c r="AL23" s="197"/>
      <c r="AM23" s="197"/>
      <c r="AN23" s="197"/>
      <c r="AO23" s="197">
        <v>0</v>
      </c>
      <c r="AP23" s="197">
        <v>0</v>
      </c>
      <c r="AQ23" s="197">
        <v>0</v>
      </c>
      <c r="AR23" s="197">
        <v>0</v>
      </c>
      <c r="AS23" s="197"/>
      <c r="AT23" s="197"/>
      <c r="AU23" s="197"/>
      <c r="AV23" s="197"/>
      <c r="AW23" s="197"/>
      <c r="AX23" s="197"/>
      <c r="AY23" s="197">
        <v>0</v>
      </c>
      <c r="AZ23" s="303">
        <v>0</v>
      </c>
      <c r="BA23" s="313">
        <v>0</v>
      </c>
      <c r="BB23" s="202"/>
      <c r="BC23" s="202"/>
      <c r="BD23" s="202"/>
      <c r="BE23" s="202"/>
      <c r="BF23" s="202">
        <v>9.0879999999999992</v>
      </c>
      <c r="BG23" s="202"/>
      <c r="BH23" s="202"/>
      <c r="BI23" s="202">
        <v>9.0879999999999992</v>
      </c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334"/>
      <c r="BV23" s="334"/>
      <c r="BW23" s="334"/>
      <c r="BX23" s="334"/>
      <c r="BY23" s="314"/>
    </row>
    <row r="24" spans="1:77" s="96" customFormat="1" ht="12.75">
      <c r="A24" s="94"/>
      <c r="B24" s="95" t="s">
        <v>92</v>
      </c>
      <c r="C24" s="84">
        <v>0</v>
      </c>
      <c r="D24" s="84">
        <v>0</v>
      </c>
      <c r="E24" s="84"/>
      <c r="F24" s="84"/>
      <c r="G24" s="84"/>
      <c r="H24" s="84"/>
      <c r="I24" s="84"/>
      <c r="J24" s="84"/>
      <c r="K24" s="84">
        <v>0</v>
      </c>
      <c r="L24" s="84">
        <v>0</v>
      </c>
      <c r="M24" s="84">
        <v>14.94</v>
      </c>
      <c r="N24" s="84">
        <v>2.3199999999999998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2.3199999999999998</v>
      </c>
      <c r="U24" s="84">
        <v>14.94</v>
      </c>
      <c r="V24" s="84">
        <v>0</v>
      </c>
      <c r="W24" s="84">
        <v>0</v>
      </c>
      <c r="X24" s="84">
        <v>50</v>
      </c>
      <c r="Y24" s="84"/>
      <c r="Z24" s="84"/>
      <c r="AA24" s="84"/>
      <c r="AB24" s="84"/>
      <c r="AC24" s="84"/>
      <c r="AD24" s="84"/>
      <c r="AE24" s="84">
        <v>0</v>
      </c>
      <c r="AF24" s="84">
        <v>50</v>
      </c>
      <c r="AG24" s="84">
        <v>0</v>
      </c>
      <c r="AH24" s="84">
        <v>0</v>
      </c>
      <c r="AI24" s="84"/>
      <c r="AJ24" s="84"/>
      <c r="AK24" s="84"/>
      <c r="AL24" s="84"/>
      <c r="AM24" s="84"/>
      <c r="AN24" s="84"/>
      <c r="AO24" s="84">
        <v>0</v>
      </c>
      <c r="AP24" s="84">
        <v>0</v>
      </c>
      <c r="AQ24" s="84">
        <v>0</v>
      </c>
      <c r="AR24" s="84">
        <v>92.6</v>
      </c>
      <c r="AS24" s="84"/>
      <c r="AT24" s="84"/>
      <c r="AU24" s="84"/>
      <c r="AV24" s="84"/>
      <c r="AW24" s="84"/>
      <c r="AX24" s="84"/>
      <c r="AY24" s="84">
        <v>0</v>
      </c>
      <c r="AZ24" s="304">
        <v>92.6</v>
      </c>
      <c r="BA24" s="315">
        <v>64.357318599999999</v>
      </c>
      <c r="BB24" s="84">
        <v>0</v>
      </c>
      <c r="BC24" s="84">
        <v>0</v>
      </c>
      <c r="BD24" s="84">
        <v>0</v>
      </c>
      <c r="BE24" s="84">
        <v>64.357318599999999</v>
      </c>
      <c r="BF24" s="84">
        <v>21.088000000000001</v>
      </c>
      <c r="BG24" s="84"/>
      <c r="BH24" s="84"/>
      <c r="BI24" s="84">
        <v>9.0879999999999992</v>
      </c>
      <c r="BJ24" s="84">
        <v>12</v>
      </c>
      <c r="BK24" s="84">
        <v>60.988200000000006</v>
      </c>
      <c r="BL24" s="84"/>
      <c r="BM24" s="84"/>
      <c r="BN24" s="84"/>
      <c r="BO24" s="84">
        <v>60.988200000000006</v>
      </c>
      <c r="BP24" s="84">
        <v>0</v>
      </c>
      <c r="BQ24" s="84"/>
      <c r="BR24" s="84"/>
      <c r="BS24" s="84"/>
      <c r="BT24" s="84">
        <v>0</v>
      </c>
      <c r="BU24" s="335">
        <v>342.82380000000001</v>
      </c>
      <c r="BV24" s="84">
        <v>0</v>
      </c>
      <c r="BW24" s="84">
        <v>0</v>
      </c>
      <c r="BX24" s="84">
        <v>0</v>
      </c>
      <c r="BY24" s="85">
        <v>342.82380000000001</v>
      </c>
    </row>
    <row r="25" spans="1:77" s="90" customFormat="1" ht="20.100000000000001" customHeight="1">
      <c r="A25" s="86"/>
      <c r="B25" s="87" t="s">
        <v>28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302"/>
      <c r="BA25" s="312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333"/>
      <c r="BV25" s="88"/>
      <c r="BW25" s="88"/>
      <c r="BX25" s="88"/>
      <c r="BY25" s="89"/>
    </row>
    <row r="26" spans="1:77" s="184" customFormat="1" ht="40.5" customHeight="1">
      <c r="A26" s="91">
        <v>9</v>
      </c>
      <c r="B26" s="183" t="s">
        <v>29</v>
      </c>
      <c r="C26" s="197">
        <v>0</v>
      </c>
      <c r="D26" s="197">
        <v>0</v>
      </c>
      <c r="E26" s="197"/>
      <c r="F26" s="197"/>
      <c r="G26" s="197"/>
      <c r="H26" s="197"/>
      <c r="I26" s="197"/>
      <c r="J26" s="197"/>
      <c r="K26" s="197">
        <v>0</v>
      </c>
      <c r="L26" s="197">
        <v>0</v>
      </c>
      <c r="M26" s="197">
        <v>0</v>
      </c>
      <c r="N26" s="197">
        <v>0</v>
      </c>
      <c r="O26" s="197"/>
      <c r="P26" s="197"/>
      <c r="Q26" s="197"/>
      <c r="R26" s="197"/>
      <c r="S26" s="197"/>
      <c r="T26" s="197"/>
      <c r="U26" s="197">
        <v>0</v>
      </c>
      <c r="V26" s="197">
        <v>0</v>
      </c>
      <c r="W26" s="197">
        <v>0</v>
      </c>
      <c r="X26" s="197">
        <v>0</v>
      </c>
      <c r="Y26" s="197"/>
      <c r="Z26" s="197"/>
      <c r="AA26" s="197"/>
      <c r="AB26" s="197"/>
      <c r="AC26" s="197"/>
      <c r="AD26" s="197"/>
      <c r="AE26" s="197">
        <v>0</v>
      </c>
      <c r="AF26" s="197">
        <v>0</v>
      </c>
      <c r="AG26" s="197">
        <v>0</v>
      </c>
      <c r="AH26" s="197">
        <v>0</v>
      </c>
      <c r="AI26" s="197"/>
      <c r="AJ26" s="197"/>
      <c r="AK26" s="197"/>
      <c r="AL26" s="197"/>
      <c r="AM26" s="197"/>
      <c r="AN26" s="197"/>
      <c r="AO26" s="197">
        <v>0</v>
      </c>
      <c r="AP26" s="197">
        <v>0</v>
      </c>
      <c r="AQ26" s="197">
        <v>0</v>
      </c>
      <c r="AR26" s="197">
        <v>0</v>
      </c>
      <c r="AS26" s="197"/>
      <c r="AT26" s="197"/>
      <c r="AU26" s="197"/>
      <c r="AV26" s="197"/>
      <c r="AW26" s="197"/>
      <c r="AX26" s="197"/>
      <c r="AY26" s="197">
        <v>0</v>
      </c>
      <c r="AZ26" s="303">
        <v>0</v>
      </c>
      <c r="BA26" s="313">
        <v>16.3</v>
      </c>
      <c r="BB26" s="202"/>
      <c r="BC26" s="202"/>
      <c r="BD26" s="202"/>
      <c r="BE26" s="202">
        <v>16.3</v>
      </c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334"/>
      <c r="BV26" s="334"/>
      <c r="BW26" s="334"/>
      <c r="BX26" s="334"/>
      <c r="BY26" s="314"/>
    </row>
    <row r="27" spans="1:77" s="96" customFormat="1" ht="12.75">
      <c r="A27" s="94"/>
      <c r="B27" s="95" t="s">
        <v>30</v>
      </c>
      <c r="C27" s="84">
        <v>0</v>
      </c>
      <c r="D27" s="84">
        <v>0</v>
      </c>
      <c r="E27" s="84"/>
      <c r="F27" s="84"/>
      <c r="G27" s="84"/>
      <c r="H27" s="84"/>
      <c r="I27" s="84"/>
      <c r="J27" s="84"/>
      <c r="K27" s="84">
        <v>0</v>
      </c>
      <c r="L27" s="84">
        <v>0</v>
      </c>
      <c r="M27" s="84">
        <v>0</v>
      </c>
      <c r="N27" s="84">
        <v>0</v>
      </c>
      <c r="O27" s="84"/>
      <c r="P27" s="84"/>
      <c r="Q27" s="84"/>
      <c r="R27" s="84"/>
      <c r="S27" s="84"/>
      <c r="T27" s="84"/>
      <c r="U27" s="84">
        <v>0</v>
      </c>
      <c r="V27" s="84">
        <v>0</v>
      </c>
      <c r="W27" s="84">
        <v>0</v>
      </c>
      <c r="X27" s="84">
        <v>0</v>
      </c>
      <c r="Y27" s="84"/>
      <c r="Z27" s="84"/>
      <c r="AA27" s="84"/>
      <c r="AB27" s="84"/>
      <c r="AC27" s="84"/>
      <c r="AD27" s="84"/>
      <c r="AE27" s="84">
        <v>0</v>
      </c>
      <c r="AF27" s="84">
        <v>0</v>
      </c>
      <c r="AG27" s="84">
        <v>0</v>
      </c>
      <c r="AH27" s="84">
        <v>0</v>
      </c>
      <c r="AI27" s="84"/>
      <c r="AJ27" s="84"/>
      <c r="AK27" s="84"/>
      <c r="AL27" s="84"/>
      <c r="AM27" s="84"/>
      <c r="AN27" s="84"/>
      <c r="AO27" s="84">
        <v>0</v>
      </c>
      <c r="AP27" s="84">
        <v>0</v>
      </c>
      <c r="AQ27" s="84">
        <v>0</v>
      </c>
      <c r="AR27" s="84">
        <v>0</v>
      </c>
      <c r="AS27" s="84"/>
      <c r="AT27" s="84"/>
      <c r="AU27" s="84"/>
      <c r="AV27" s="84"/>
      <c r="AW27" s="84"/>
      <c r="AX27" s="84"/>
      <c r="AY27" s="84">
        <v>0</v>
      </c>
      <c r="AZ27" s="304">
        <v>0</v>
      </c>
      <c r="BA27" s="315">
        <v>16.3</v>
      </c>
      <c r="BB27" s="84">
        <v>0</v>
      </c>
      <c r="BC27" s="84">
        <v>0</v>
      </c>
      <c r="BD27" s="84">
        <v>0</v>
      </c>
      <c r="BE27" s="84">
        <v>16.3</v>
      </c>
      <c r="BF27" s="84">
        <v>0</v>
      </c>
      <c r="BG27" s="84"/>
      <c r="BH27" s="84"/>
      <c r="BI27" s="84"/>
      <c r="BJ27" s="84">
        <v>0</v>
      </c>
      <c r="BK27" s="84">
        <v>0</v>
      </c>
      <c r="BL27" s="84"/>
      <c r="BM27" s="84"/>
      <c r="BN27" s="84"/>
      <c r="BO27" s="84">
        <v>0</v>
      </c>
      <c r="BP27" s="84">
        <v>0</v>
      </c>
      <c r="BQ27" s="84"/>
      <c r="BR27" s="84"/>
      <c r="BS27" s="84"/>
      <c r="BT27" s="84">
        <v>0</v>
      </c>
      <c r="BU27" s="335">
        <v>0</v>
      </c>
      <c r="BV27" s="84"/>
      <c r="BW27" s="84"/>
      <c r="BX27" s="84"/>
      <c r="BY27" s="85">
        <v>0</v>
      </c>
    </row>
    <row r="28" spans="1:77" s="90" customFormat="1" ht="20.100000000000001" customHeight="1">
      <c r="A28" s="86"/>
      <c r="B28" s="87" t="s">
        <v>31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302"/>
      <c r="BA28" s="312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333"/>
      <c r="BV28" s="88"/>
      <c r="BW28" s="88"/>
      <c r="BX28" s="88"/>
      <c r="BY28" s="89"/>
    </row>
    <row r="29" spans="1:77" s="184" customFormat="1" ht="40.5" customHeight="1">
      <c r="A29" s="91">
        <v>10</v>
      </c>
      <c r="B29" s="183" t="s">
        <v>32</v>
      </c>
      <c r="C29" s="197">
        <v>0</v>
      </c>
      <c r="D29" s="197">
        <v>0</v>
      </c>
      <c r="E29" s="197"/>
      <c r="F29" s="197"/>
      <c r="G29" s="197"/>
      <c r="H29" s="197"/>
      <c r="I29" s="197"/>
      <c r="J29" s="197"/>
      <c r="K29" s="197">
        <v>0</v>
      </c>
      <c r="L29" s="197">
        <v>0</v>
      </c>
      <c r="M29" s="197">
        <v>0</v>
      </c>
      <c r="N29" s="197">
        <v>0</v>
      </c>
      <c r="O29" s="197"/>
      <c r="P29" s="197"/>
      <c r="Q29" s="197"/>
      <c r="R29" s="197"/>
      <c r="S29" s="197"/>
      <c r="T29" s="197"/>
      <c r="U29" s="197">
        <v>0</v>
      </c>
      <c r="V29" s="197">
        <v>0</v>
      </c>
      <c r="W29" s="197">
        <v>0</v>
      </c>
      <c r="X29" s="197">
        <v>0</v>
      </c>
      <c r="Y29" s="197"/>
      <c r="Z29" s="197"/>
      <c r="AA29" s="197"/>
      <c r="AB29" s="197"/>
      <c r="AC29" s="197"/>
      <c r="AD29" s="197"/>
      <c r="AE29" s="197">
        <v>0</v>
      </c>
      <c r="AF29" s="197">
        <v>0</v>
      </c>
      <c r="AG29" s="197">
        <v>0</v>
      </c>
      <c r="AH29" s="197">
        <v>0</v>
      </c>
      <c r="AI29" s="197"/>
      <c r="AJ29" s="197"/>
      <c r="AK29" s="197"/>
      <c r="AL29" s="197"/>
      <c r="AM29" s="197"/>
      <c r="AN29" s="197"/>
      <c r="AO29" s="197">
        <v>0</v>
      </c>
      <c r="AP29" s="197">
        <v>0</v>
      </c>
      <c r="AQ29" s="197">
        <v>0</v>
      </c>
      <c r="AR29" s="197">
        <v>0</v>
      </c>
      <c r="AS29" s="197"/>
      <c r="AT29" s="197"/>
      <c r="AU29" s="197"/>
      <c r="AV29" s="197"/>
      <c r="AW29" s="197"/>
      <c r="AX29" s="197"/>
      <c r="AY29" s="197">
        <v>0</v>
      </c>
      <c r="AZ29" s="303">
        <v>0</v>
      </c>
      <c r="BA29" s="313">
        <v>2</v>
      </c>
      <c r="BB29" s="202"/>
      <c r="BC29" s="202"/>
      <c r="BD29" s="202"/>
      <c r="BE29" s="202">
        <v>2</v>
      </c>
      <c r="BF29" s="202">
        <v>2</v>
      </c>
      <c r="BG29" s="202"/>
      <c r="BH29" s="202"/>
      <c r="BI29" s="202"/>
      <c r="BJ29" s="202">
        <v>2</v>
      </c>
      <c r="BK29" s="202">
        <v>2</v>
      </c>
      <c r="BL29" s="202"/>
      <c r="BM29" s="202"/>
      <c r="BN29" s="202"/>
      <c r="BO29" s="202">
        <v>2</v>
      </c>
      <c r="BP29" s="202">
        <v>2</v>
      </c>
      <c r="BQ29" s="202"/>
      <c r="BR29" s="202"/>
      <c r="BS29" s="202"/>
      <c r="BT29" s="202">
        <v>2</v>
      </c>
      <c r="BU29" s="334">
        <v>2</v>
      </c>
      <c r="BV29" s="334"/>
      <c r="BW29" s="334"/>
      <c r="BX29" s="334"/>
      <c r="BY29" s="314">
        <v>2</v>
      </c>
    </row>
    <row r="30" spans="1:77" s="184" customFormat="1" ht="48.75" customHeight="1">
      <c r="A30" s="91">
        <v>11</v>
      </c>
      <c r="B30" s="183" t="s">
        <v>33</v>
      </c>
      <c r="C30" s="197">
        <v>5.82</v>
      </c>
      <c r="D30" s="197">
        <v>2.59</v>
      </c>
      <c r="E30" s="197"/>
      <c r="F30" s="197"/>
      <c r="G30" s="197"/>
      <c r="H30" s="197"/>
      <c r="I30" s="197"/>
      <c r="J30" s="197"/>
      <c r="K30" s="197">
        <v>5.82</v>
      </c>
      <c r="L30" s="197">
        <v>2.59</v>
      </c>
      <c r="M30" s="197">
        <v>5.64</v>
      </c>
      <c r="N30" s="197">
        <v>1.82</v>
      </c>
      <c r="O30" s="197">
        <v>0.11</v>
      </c>
      <c r="P30" s="197">
        <v>1.66</v>
      </c>
      <c r="Q30" s="197">
        <v>1.19</v>
      </c>
      <c r="R30" s="197">
        <v>0.16000000000000014</v>
      </c>
      <c r="S30" s="197">
        <v>2.0299999999999998</v>
      </c>
      <c r="T30" s="197">
        <v>0</v>
      </c>
      <c r="U30" s="197">
        <v>2.31</v>
      </c>
      <c r="V30" s="197">
        <v>0</v>
      </c>
      <c r="W30" s="197">
        <v>0.54</v>
      </c>
      <c r="X30" s="197">
        <v>0</v>
      </c>
      <c r="Y30" s="197"/>
      <c r="Z30" s="197"/>
      <c r="AA30" s="197"/>
      <c r="AB30" s="197"/>
      <c r="AC30" s="197"/>
      <c r="AD30" s="197"/>
      <c r="AE30" s="197">
        <v>0.54</v>
      </c>
      <c r="AF30" s="197">
        <v>0</v>
      </c>
      <c r="AG30" s="197">
        <v>4.1900000000000004</v>
      </c>
      <c r="AH30" s="197">
        <v>1</v>
      </c>
      <c r="AI30" s="197">
        <v>0.13</v>
      </c>
      <c r="AJ30" s="197">
        <v>1</v>
      </c>
      <c r="AK30" s="197">
        <v>0.89</v>
      </c>
      <c r="AL30" s="197">
        <v>0</v>
      </c>
      <c r="AM30" s="197">
        <v>1.18</v>
      </c>
      <c r="AN30" s="197">
        <v>0</v>
      </c>
      <c r="AO30" s="197">
        <v>1.9900000000000004</v>
      </c>
      <c r="AP30" s="197">
        <v>0</v>
      </c>
      <c r="AQ30" s="197">
        <v>4.51</v>
      </c>
      <c r="AR30" s="197">
        <v>1.96</v>
      </c>
      <c r="AS30" s="197">
        <v>0.59</v>
      </c>
      <c r="AT30" s="197">
        <v>0.96</v>
      </c>
      <c r="AU30" s="197">
        <v>1.77</v>
      </c>
      <c r="AV30" s="197">
        <v>0</v>
      </c>
      <c r="AW30" s="197">
        <v>1.32</v>
      </c>
      <c r="AX30" s="197">
        <v>0</v>
      </c>
      <c r="AY30" s="197">
        <v>0.82999999999999985</v>
      </c>
      <c r="AZ30" s="303">
        <v>1</v>
      </c>
      <c r="BA30" s="313">
        <v>20.5</v>
      </c>
      <c r="BB30" s="202"/>
      <c r="BC30" s="202"/>
      <c r="BD30" s="202"/>
      <c r="BE30" s="202">
        <v>20.5</v>
      </c>
      <c r="BF30" s="202">
        <v>18.5</v>
      </c>
      <c r="BG30" s="202">
        <v>5.55</v>
      </c>
      <c r="BH30" s="202">
        <v>3.7</v>
      </c>
      <c r="BI30" s="202">
        <v>3.7</v>
      </c>
      <c r="BJ30" s="202">
        <v>5.55</v>
      </c>
      <c r="BK30" s="202">
        <v>1</v>
      </c>
      <c r="BL30" s="202"/>
      <c r="BM30" s="202"/>
      <c r="BN30" s="202"/>
      <c r="BO30" s="202">
        <v>1</v>
      </c>
      <c r="BP30" s="202">
        <v>12</v>
      </c>
      <c r="BQ30" s="202">
        <v>3.6</v>
      </c>
      <c r="BR30" s="202">
        <v>2.4</v>
      </c>
      <c r="BS30" s="202">
        <v>2.4</v>
      </c>
      <c r="BT30" s="202">
        <v>3.6</v>
      </c>
      <c r="BU30" s="334">
        <v>16</v>
      </c>
      <c r="BV30" s="334">
        <v>4.8</v>
      </c>
      <c r="BW30" s="334">
        <v>3.2</v>
      </c>
      <c r="BX30" s="334">
        <v>3.2</v>
      </c>
      <c r="BY30" s="314">
        <v>4.8</v>
      </c>
    </row>
    <row r="31" spans="1:77" s="96" customFormat="1" ht="12.75">
      <c r="A31" s="94"/>
      <c r="B31" s="95" t="s">
        <v>34</v>
      </c>
      <c r="C31" s="84">
        <v>5.82</v>
      </c>
      <c r="D31" s="84">
        <v>2.59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5.82</v>
      </c>
      <c r="L31" s="84">
        <v>2.59</v>
      </c>
      <c r="M31" s="84">
        <v>5.64</v>
      </c>
      <c r="N31" s="84">
        <v>1.82</v>
      </c>
      <c r="O31" s="84">
        <v>0.11</v>
      </c>
      <c r="P31" s="84">
        <v>1.66</v>
      </c>
      <c r="Q31" s="84">
        <v>1.19</v>
      </c>
      <c r="R31" s="84">
        <v>0.16000000000000014</v>
      </c>
      <c r="S31" s="84">
        <v>2.0299999999999998</v>
      </c>
      <c r="T31" s="84">
        <v>0</v>
      </c>
      <c r="U31" s="84">
        <v>2.31</v>
      </c>
      <c r="V31" s="84">
        <v>0</v>
      </c>
      <c r="W31" s="84">
        <v>0.54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0.54</v>
      </c>
      <c r="AF31" s="84">
        <v>0</v>
      </c>
      <c r="AG31" s="84">
        <v>4.1900000000000004</v>
      </c>
      <c r="AH31" s="84">
        <v>1</v>
      </c>
      <c r="AI31" s="84">
        <v>0.13</v>
      </c>
      <c r="AJ31" s="84">
        <v>1</v>
      </c>
      <c r="AK31" s="84">
        <v>0.89</v>
      </c>
      <c r="AL31" s="84">
        <v>0</v>
      </c>
      <c r="AM31" s="84">
        <v>1.18</v>
      </c>
      <c r="AN31" s="84">
        <v>0</v>
      </c>
      <c r="AO31" s="84">
        <v>1.9900000000000004</v>
      </c>
      <c r="AP31" s="84">
        <v>0</v>
      </c>
      <c r="AQ31" s="84">
        <v>4.51</v>
      </c>
      <c r="AR31" s="84">
        <v>1.96</v>
      </c>
      <c r="AS31" s="84">
        <v>0.59</v>
      </c>
      <c r="AT31" s="84">
        <v>0.96</v>
      </c>
      <c r="AU31" s="84">
        <v>1.77</v>
      </c>
      <c r="AV31" s="84">
        <v>0</v>
      </c>
      <c r="AW31" s="84">
        <v>1.32</v>
      </c>
      <c r="AX31" s="84">
        <v>0</v>
      </c>
      <c r="AY31" s="84">
        <v>0.82999999999999985</v>
      </c>
      <c r="AZ31" s="304">
        <v>1</v>
      </c>
      <c r="BA31" s="315">
        <v>22.5</v>
      </c>
      <c r="BB31" s="84">
        <v>0</v>
      </c>
      <c r="BC31" s="84">
        <v>0</v>
      </c>
      <c r="BD31" s="84">
        <v>0</v>
      </c>
      <c r="BE31" s="84">
        <v>22.5</v>
      </c>
      <c r="BF31" s="84">
        <v>20.5</v>
      </c>
      <c r="BG31" s="84">
        <v>5.55</v>
      </c>
      <c r="BH31" s="84">
        <v>3.7</v>
      </c>
      <c r="BI31" s="84">
        <v>3.7</v>
      </c>
      <c r="BJ31" s="84">
        <v>7.55</v>
      </c>
      <c r="BK31" s="84">
        <v>3</v>
      </c>
      <c r="BL31" s="84"/>
      <c r="BM31" s="84"/>
      <c r="BN31" s="84"/>
      <c r="BO31" s="84">
        <v>3</v>
      </c>
      <c r="BP31" s="84">
        <v>14</v>
      </c>
      <c r="BQ31" s="84">
        <v>3.6</v>
      </c>
      <c r="BR31" s="84">
        <v>2.4</v>
      </c>
      <c r="BS31" s="84">
        <v>2.4</v>
      </c>
      <c r="BT31" s="84">
        <v>5.6</v>
      </c>
      <c r="BU31" s="335">
        <v>18</v>
      </c>
      <c r="BV31" s="335">
        <v>4.8</v>
      </c>
      <c r="BW31" s="335">
        <v>3.2</v>
      </c>
      <c r="BX31" s="335">
        <v>3.2</v>
      </c>
      <c r="BY31" s="346">
        <v>6.8</v>
      </c>
    </row>
    <row r="32" spans="1:77" s="96" customFormat="1" ht="27" customHeight="1">
      <c r="A32" s="97" t="s">
        <v>35</v>
      </c>
      <c r="B32" s="95" t="s">
        <v>36</v>
      </c>
      <c r="C32" s="84">
        <v>0</v>
      </c>
      <c r="D32" s="84">
        <v>0</v>
      </c>
      <c r="E32" s="84"/>
      <c r="F32" s="84"/>
      <c r="G32" s="84"/>
      <c r="H32" s="84"/>
      <c r="I32" s="84"/>
      <c r="J32" s="84"/>
      <c r="K32" s="84">
        <v>0</v>
      </c>
      <c r="L32" s="84">
        <v>0</v>
      </c>
      <c r="M32" s="84">
        <v>0</v>
      </c>
      <c r="N32" s="84">
        <v>0</v>
      </c>
      <c r="O32" s="84"/>
      <c r="P32" s="84"/>
      <c r="Q32" s="84"/>
      <c r="R32" s="84"/>
      <c r="S32" s="84"/>
      <c r="T32" s="84"/>
      <c r="U32" s="197">
        <v>0</v>
      </c>
      <c r="V32" s="197">
        <v>0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304"/>
      <c r="BA32" s="315">
        <v>0</v>
      </c>
      <c r="BB32" s="84">
        <v>0</v>
      </c>
      <c r="BC32" s="84">
        <v>0</v>
      </c>
      <c r="BD32" s="84">
        <v>0</v>
      </c>
      <c r="BE32" s="84">
        <v>0</v>
      </c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336"/>
      <c r="BV32" s="98"/>
      <c r="BW32" s="98"/>
      <c r="BX32" s="98"/>
      <c r="BY32" s="85"/>
    </row>
    <row r="33" spans="1:77" s="96" customFormat="1" ht="12.75">
      <c r="A33" s="97" t="s">
        <v>37</v>
      </c>
      <c r="B33" s="99" t="s">
        <v>38</v>
      </c>
      <c r="C33" s="98">
        <v>0</v>
      </c>
      <c r="D33" s="98">
        <v>0</v>
      </c>
      <c r="E33" s="98"/>
      <c r="F33" s="98"/>
      <c r="G33" s="98"/>
      <c r="H33" s="98"/>
      <c r="I33" s="98"/>
      <c r="J33" s="98"/>
      <c r="K33" s="98">
        <v>0</v>
      </c>
      <c r="L33" s="98">
        <v>0</v>
      </c>
      <c r="M33" s="98">
        <v>0</v>
      </c>
      <c r="N33" s="98">
        <v>0</v>
      </c>
      <c r="O33" s="98"/>
      <c r="P33" s="98"/>
      <c r="Q33" s="98"/>
      <c r="R33" s="98"/>
      <c r="S33" s="98"/>
      <c r="T33" s="98"/>
      <c r="U33" s="197">
        <v>0</v>
      </c>
      <c r="V33" s="197">
        <v>0</v>
      </c>
      <c r="W33" s="98">
        <v>0</v>
      </c>
      <c r="X33" s="98">
        <v>0</v>
      </c>
      <c r="Y33" s="98"/>
      <c r="Z33" s="98"/>
      <c r="AA33" s="98"/>
      <c r="AB33" s="98"/>
      <c r="AC33" s="98"/>
      <c r="AD33" s="98"/>
      <c r="AE33" s="98">
        <v>0</v>
      </c>
      <c r="AF33" s="98">
        <v>0</v>
      </c>
      <c r="AG33" s="98">
        <v>0</v>
      </c>
      <c r="AH33" s="98">
        <v>0</v>
      </c>
      <c r="AI33" s="98"/>
      <c r="AJ33" s="98"/>
      <c r="AK33" s="98"/>
      <c r="AL33" s="98"/>
      <c r="AM33" s="98"/>
      <c r="AN33" s="98"/>
      <c r="AO33" s="98">
        <v>0</v>
      </c>
      <c r="AP33" s="98">
        <v>0</v>
      </c>
      <c r="AQ33" s="98">
        <v>0</v>
      </c>
      <c r="AR33" s="98">
        <v>0</v>
      </c>
      <c r="AS33" s="98"/>
      <c r="AT33" s="98"/>
      <c r="AU33" s="98"/>
      <c r="AV33" s="98"/>
      <c r="AW33" s="98"/>
      <c r="AX33" s="98"/>
      <c r="AY33" s="98">
        <v>0</v>
      </c>
      <c r="AZ33" s="305">
        <v>0</v>
      </c>
      <c r="BA33" s="316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148.45000000000002</v>
      </c>
      <c r="BG33" s="98"/>
      <c r="BH33" s="98"/>
      <c r="BI33" s="98"/>
      <c r="BJ33" s="98">
        <v>148.45000000000002</v>
      </c>
      <c r="BK33" s="98">
        <v>0</v>
      </c>
      <c r="BL33" s="98"/>
      <c r="BM33" s="98"/>
      <c r="BN33" s="98"/>
      <c r="BO33" s="98">
        <v>0</v>
      </c>
      <c r="BP33" s="98">
        <v>0</v>
      </c>
      <c r="BQ33" s="98"/>
      <c r="BR33" s="98"/>
      <c r="BS33" s="98"/>
      <c r="BT33" s="98">
        <v>0</v>
      </c>
      <c r="BU33" s="332">
        <v>242.52</v>
      </c>
      <c r="BV33" s="84">
        <v>0</v>
      </c>
      <c r="BW33" s="84">
        <v>0</v>
      </c>
      <c r="BX33" s="84">
        <v>0</v>
      </c>
      <c r="BY33" s="85">
        <v>242.52</v>
      </c>
    </row>
    <row r="34" spans="1:77" s="184" customFormat="1" ht="51">
      <c r="A34" s="91">
        <v>12</v>
      </c>
      <c r="B34" s="183" t="s">
        <v>39</v>
      </c>
      <c r="C34" s="197">
        <v>0</v>
      </c>
      <c r="D34" s="197">
        <v>0</v>
      </c>
      <c r="E34" s="197"/>
      <c r="F34" s="197"/>
      <c r="G34" s="197"/>
      <c r="H34" s="197"/>
      <c r="I34" s="197"/>
      <c r="J34" s="197"/>
      <c r="K34" s="197">
        <v>0</v>
      </c>
      <c r="L34" s="197">
        <v>0</v>
      </c>
      <c r="M34" s="197">
        <v>0</v>
      </c>
      <c r="N34" s="197">
        <v>0</v>
      </c>
      <c r="O34" s="197"/>
      <c r="P34" s="197"/>
      <c r="Q34" s="197"/>
      <c r="R34" s="197"/>
      <c r="S34" s="197"/>
      <c r="T34" s="197"/>
      <c r="U34" s="197">
        <v>0</v>
      </c>
      <c r="V34" s="197">
        <v>0</v>
      </c>
      <c r="W34" s="197">
        <v>0</v>
      </c>
      <c r="X34" s="197">
        <v>0</v>
      </c>
      <c r="Y34" s="197"/>
      <c r="Z34" s="197"/>
      <c r="AA34" s="197"/>
      <c r="AB34" s="197"/>
      <c r="AC34" s="197"/>
      <c r="AD34" s="197"/>
      <c r="AE34" s="197">
        <v>0</v>
      </c>
      <c r="AF34" s="197">
        <v>0</v>
      </c>
      <c r="AG34" s="197">
        <v>0</v>
      </c>
      <c r="AH34" s="197">
        <v>0</v>
      </c>
      <c r="AI34" s="197"/>
      <c r="AJ34" s="197"/>
      <c r="AK34" s="197"/>
      <c r="AL34" s="197"/>
      <c r="AM34" s="197"/>
      <c r="AN34" s="197"/>
      <c r="AO34" s="197">
        <v>0</v>
      </c>
      <c r="AP34" s="197">
        <v>0</v>
      </c>
      <c r="AQ34" s="197">
        <v>0</v>
      </c>
      <c r="AR34" s="197">
        <v>0</v>
      </c>
      <c r="AS34" s="197"/>
      <c r="AT34" s="197"/>
      <c r="AU34" s="197"/>
      <c r="AV34" s="197"/>
      <c r="AW34" s="197"/>
      <c r="AX34" s="197"/>
      <c r="AY34" s="197">
        <v>0</v>
      </c>
      <c r="AZ34" s="303">
        <v>0</v>
      </c>
      <c r="BA34" s="313">
        <v>0</v>
      </c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334">
        <v>242.52</v>
      </c>
      <c r="BV34" s="334"/>
      <c r="BW34" s="334"/>
      <c r="BX34" s="334"/>
      <c r="BY34" s="314">
        <v>242.52</v>
      </c>
    </row>
    <row r="35" spans="1:77" s="184" customFormat="1" ht="38.25">
      <c r="A35" s="91">
        <v>13</v>
      </c>
      <c r="B35" s="183" t="s">
        <v>40</v>
      </c>
      <c r="C35" s="197">
        <v>0</v>
      </c>
      <c r="D35" s="197">
        <v>0</v>
      </c>
      <c r="E35" s="197"/>
      <c r="F35" s="197"/>
      <c r="G35" s="197"/>
      <c r="H35" s="197"/>
      <c r="I35" s="197"/>
      <c r="J35" s="197"/>
      <c r="K35" s="197">
        <v>0</v>
      </c>
      <c r="L35" s="197">
        <v>0</v>
      </c>
      <c r="M35" s="197">
        <v>0</v>
      </c>
      <c r="N35" s="197">
        <v>0</v>
      </c>
      <c r="O35" s="197"/>
      <c r="P35" s="197"/>
      <c r="Q35" s="197"/>
      <c r="R35" s="197"/>
      <c r="S35" s="197"/>
      <c r="T35" s="197"/>
      <c r="U35" s="197">
        <v>0</v>
      </c>
      <c r="V35" s="197">
        <v>0</v>
      </c>
      <c r="W35" s="197">
        <v>0</v>
      </c>
      <c r="X35" s="197">
        <v>0</v>
      </c>
      <c r="Y35" s="197"/>
      <c r="Z35" s="197"/>
      <c r="AA35" s="197"/>
      <c r="AB35" s="197"/>
      <c r="AC35" s="197"/>
      <c r="AD35" s="197"/>
      <c r="AE35" s="197">
        <v>0</v>
      </c>
      <c r="AF35" s="197">
        <v>0</v>
      </c>
      <c r="AG35" s="197">
        <v>0</v>
      </c>
      <c r="AH35" s="197">
        <v>0</v>
      </c>
      <c r="AI35" s="197"/>
      <c r="AJ35" s="197"/>
      <c r="AK35" s="197"/>
      <c r="AL35" s="197"/>
      <c r="AM35" s="197"/>
      <c r="AN35" s="197"/>
      <c r="AO35" s="197">
        <v>0</v>
      </c>
      <c r="AP35" s="197">
        <v>0</v>
      </c>
      <c r="AQ35" s="197">
        <v>0</v>
      </c>
      <c r="AR35" s="197">
        <v>0</v>
      </c>
      <c r="AS35" s="197"/>
      <c r="AT35" s="197"/>
      <c r="AU35" s="197"/>
      <c r="AV35" s="197"/>
      <c r="AW35" s="197"/>
      <c r="AX35" s="197"/>
      <c r="AY35" s="197">
        <v>0</v>
      </c>
      <c r="AZ35" s="303">
        <v>0</v>
      </c>
      <c r="BA35" s="313">
        <v>0</v>
      </c>
      <c r="BB35" s="202"/>
      <c r="BC35" s="202"/>
      <c r="BD35" s="202"/>
      <c r="BE35" s="202"/>
      <c r="BF35" s="202">
        <v>148.45000000000002</v>
      </c>
      <c r="BG35" s="202"/>
      <c r="BH35" s="202"/>
      <c r="BI35" s="202"/>
      <c r="BJ35" s="202">
        <v>148.45000000000002</v>
      </c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334"/>
      <c r="BV35" s="334"/>
      <c r="BW35" s="334"/>
      <c r="BX35" s="334"/>
      <c r="BY35" s="314"/>
    </row>
    <row r="36" spans="1:77" s="96" customFormat="1" ht="38.25">
      <c r="A36" s="97" t="s">
        <v>41</v>
      </c>
      <c r="B36" s="95" t="s">
        <v>42</v>
      </c>
      <c r="C36" s="84">
        <v>0</v>
      </c>
      <c r="D36" s="84">
        <v>0</v>
      </c>
      <c r="E36" s="84"/>
      <c r="F36" s="84"/>
      <c r="G36" s="84"/>
      <c r="H36" s="84"/>
      <c r="I36" s="84"/>
      <c r="J36" s="84"/>
      <c r="K36" s="84">
        <v>0</v>
      </c>
      <c r="L36" s="84">
        <v>0</v>
      </c>
      <c r="M36" s="84">
        <v>0</v>
      </c>
      <c r="N36" s="84">
        <v>0</v>
      </c>
      <c r="O36" s="84"/>
      <c r="P36" s="84"/>
      <c r="Q36" s="84"/>
      <c r="R36" s="84"/>
      <c r="S36" s="84"/>
      <c r="T36" s="84"/>
      <c r="U36" s="197">
        <v>0</v>
      </c>
      <c r="V36" s="197">
        <v>0</v>
      </c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304"/>
      <c r="BA36" s="315">
        <v>0</v>
      </c>
      <c r="BB36" s="84">
        <v>0</v>
      </c>
      <c r="BC36" s="84">
        <v>0</v>
      </c>
      <c r="BD36" s="84">
        <v>0</v>
      </c>
      <c r="BE36" s="84">
        <v>0</v>
      </c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337"/>
      <c r="BV36" s="100"/>
      <c r="BW36" s="100"/>
      <c r="BX36" s="100"/>
      <c r="BY36" s="85"/>
    </row>
    <row r="37" spans="1:77" s="96" customFormat="1" ht="12.75">
      <c r="A37" s="97" t="s">
        <v>43</v>
      </c>
      <c r="B37" s="95" t="s">
        <v>44</v>
      </c>
      <c r="C37" s="84">
        <v>39.212999999999994</v>
      </c>
      <c r="D37" s="84">
        <v>24.8</v>
      </c>
      <c r="E37" s="84">
        <v>4.657</v>
      </c>
      <c r="F37" s="84">
        <v>1.68</v>
      </c>
      <c r="G37" s="84">
        <v>5.57</v>
      </c>
      <c r="H37" s="84">
        <v>0.8</v>
      </c>
      <c r="I37" s="84">
        <v>0.88</v>
      </c>
      <c r="J37" s="84">
        <v>0.9</v>
      </c>
      <c r="K37" s="84">
        <v>28.106000000000002</v>
      </c>
      <c r="L37" s="84">
        <v>21.42</v>
      </c>
      <c r="M37" s="84">
        <v>578.79499999999985</v>
      </c>
      <c r="N37" s="84">
        <v>66.08</v>
      </c>
      <c r="O37" s="84">
        <v>6.22</v>
      </c>
      <c r="P37" s="84">
        <v>19.47</v>
      </c>
      <c r="Q37" s="84">
        <v>41.363999999999997</v>
      </c>
      <c r="R37" s="84">
        <v>5.5900000000000007</v>
      </c>
      <c r="S37" s="84">
        <v>182.07099999999997</v>
      </c>
      <c r="T37" s="84">
        <v>17.07</v>
      </c>
      <c r="U37" s="84">
        <v>349.13999999999993</v>
      </c>
      <c r="V37" s="84">
        <v>23.95</v>
      </c>
      <c r="W37" s="84">
        <v>337.93699999999995</v>
      </c>
      <c r="X37" s="84">
        <v>43.106000000000009</v>
      </c>
      <c r="Y37" s="84">
        <v>46.876999999999995</v>
      </c>
      <c r="Z37" s="84">
        <v>3.42</v>
      </c>
      <c r="AA37" s="84">
        <v>0.97</v>
      </c>
      <c r="AB37" s="84">
        <v>0</v>
      </c>
      <c r="AC37" s="84">
        <v>62.62</v>
      </c>
      <c r="AD37" s="84">
        <v>4.6500000000000004</v>
      </c>
      <c r="AE37" s="84">
        <v>227.47</v>
      </c>
      <c r="AF37" s="84">
        <v>35.036000000000001</v>
      </c>
      <c r="AG37" s="84">
        <v>129.98000000000002</v>
      </c>
      <c r="AH37" s="84">
        <v>13.340000000000002</v>
      </c>
      <c r="AI37" s="84">
        <v>6.97</v>
      </c>
      <c r="AJ37" s="84">
        <v>6.5400000000000009</v>
      </c>
      <c r="AK37" s="84">
        <v>8.91</v>
      </c>
      <c r="AL37" s="84">
        <v>0</v>
      </c>
      <c r="AM37" s="84">
        <v>8.02</v>
      </c>
      <c r="AN37" s="84">
        <v>0</v>
      </c>
      <c r="AO37" s="84">
        <v>106.08000000000001</v>
      </c>
      <c r="AP37" s="84">
        <v>6.8000000000000007</v>
      </c>
      <c r="AQ37" s="84">
        <v>673.13000000000011</v>
      </c>
      <c r="AR37" s="84">
        <v>107.92</v>
      </c>
      <c r="AS37" s="84">
        <v>25.3</v>
      </c>
      <c r="AT37" s="84">
        <v>0.4</v>
      </c>
      <c r="AU37" s="84">
        <v>0</v>
      </c>
      <c r="AV37" s="84">
        <v>0</v>
      </c>
      <c r="AW37" s="84">
        <v>0</v>
      </c>
      <c r="AX37" s="84">
        <v>0</v>
      </c>
      <c r="AY37" s="84">
        <v>647.82999999999993</v>
      </c>
      <c r="AZ37" s="304">
        <v>107.52000000000001</v>
      </c>
      <c r="BA37" s="315">
        <v>1058.3925872373254</v>
      </c>
      <c r="BB37" s="84">
        <v>21.039058449999999</v>
      </c>
      <c r="BC37" s="84">
        <v>232.55245884999999</v>
      </c>
      <c r="BD37" s="84">
        <v>551.67983069000002</v>
      </c>
      <c r="BE37" s="84">
        <v>253.12123924732541</v>
      </c>
      <c r="BF37" s="84">
        <v>2800.0018309168026</v>
      </c>
      <c r="BG37" s="84">
        <v>255.92866794229593</v>
      </c>
      <c r="BH37" s="84">
        <v>203.38295899999997</v>
      </c>
      <c r="BI37" s="84">
        <v>866.81515064718462</v>
      </c>
      <c r="BJ37" s="84">
        <v>1473.875053227888</v>
      </c>
      <c r="BK37" s="84">
        <v>1742.9959720300003</v>
      </c>
      <c r="BL37" s="84">
        <v>252.7</v>
      </c>
      <c r="BM37" s="84">
        <v>1.8</v>
      </c>
      <c r="BN37" s="84">
        <v>307.04750000000001</v>
      </c>
      <c r="BO37" s="84">
        <v>1181.4484720300002</v>
      </c>
      <c r="BP37" s="84">
        <v>317.52000000000004</v>
      </c>
      <c r="BQ37" s="84">
        <v>33.83</v>
      </c>
      <c r="BR37" s="84">
        <v>22.55</v>
      </c>
      <c r="BS37" s="84">
        <v>22.55</v>
      </c>
      <c r="BT37" s="84">
        <v>238.58999999999997</v>
      </c>
      <c r="BU37" s="336">
        <v>2808.8061748800001</v>
      </c>
      <c r="BV37" s="84">
        <v>584.55000000000007</v>
      </c>
      <c r="BW37" s="84">
        <v>30.2</v>
      </c>
      <c r="BX37" s="84">
        <v>30.2</v>
      </c>
      <c r="BY37" s="85">
        <v>2163.8561748799998</v>
      </c>
    </row>
    <row r="38" spans="1:77" s="96" customFormat="1" ht="25.5">
      <c r="A38" s="97" t="s">
        <v>45</v>
      </c>
      <c r="B38" s="95" t="s">
        <v>14</v>
      </c>
      <c r="C38" s="84">
        <v>39.212999999999994</v>
      </c>
      <c r="D38" s="84">
        <v>24.8</v>
      </c>
      <c r="E38" s="84">
        <v>4.657</v>
      </c>
      <c r="F38" s="84">
        <v>1.68</v>
      </c>
      <c r="G38" s="84">
        <v>5.57</v>
      </c>
      <c r="H38" s="84">
        <v>0.8</v>
      </c>
      <c r="I38" s="84">
        <v>0.88</v>
      </c>
      <c r="J38" s="84">
        <v>0.9</v>
      </c>
      <c r="K38" s="84">
        <v>28.106000000000002</v>
      </c>
      <c r="L38" s="84">
        <v>21.42</v>
      </c>
      <c r="M38" s="84">
        <v>578.79499999999985</v>
      </c>
      <c r="N38" s="84">
        <v>66.08</v>
      </c>
      <c r="O38" s="84">
        <v>6.22</v>
      </c>
      <c r="P38" s="84">
        <v>19.47</v>
      </c>
      <c r="Q38" s="84">
        <v>41.363999999999997</v>
      </c>
      <c r="R38" s="84">
        <v>5.5900000000000007</v>
      </c>
      <c r="S38" s="84">
        <v>182.07099999999997</v>
      </c>
      <c r="T38" s="84">
        <v>17.07</v>
      </c>
      <c r="U38" s="84">
        <v>349.13999999999993</v>
      </c>
      <c r="V38" s="84">
        <v>23.95</v>
      </c>
      <c r="W38" s="84">
        <v>337.93699999999995</v>
      </c>
      <c r="X38" s="84">
        <v>43.106000000000002</v>
      </c>
      <c r="Y38" s="84">
        <v>46.876999999999995</v>
      </c>
      <c r="Z38" s="84">
        <v>3.42</v>
      </c>
      <c r="AA38" s="84">
        <v>0.97</v>
      </c>
      <c r="AB38" s="84">
        <v>0</v>
      </c>
      <c r="AC38" s="84">
        <v>62.62</v>
      </c>
      <c r="AD38" s="84">
        <v>4.6500000000000004</v>
      </c>
      <c r="AE38" s="84">
        <v>227.47</v>
      </c>
      <c r="AF38" s="84">
        <v>35.036000000000001</v>
      </c>
      <c r="AG38" s="84">
        <v>129.98000000000002</v>
      </c>
      <c r="AH38" s="84">
        <v>13.340000000000002</v>
      </c>
      <c r="AI38" s="84">
        <v>6.97</v>
      </c>
      <c r="AJ38" s="84">
        <v>6.5400000000000009</v>
      </c>
      <c r="AK38" s="84">
        <v>8.91</v>
      </c>
      <c r="AL38" s="84">
        <v>0</v>
      </c>
      <c r="AM38" s="84">
        <v>8.02</v>
      </c>
      <c r="AN38" s="84">
        <v>0</v>
      </c>
      <c r="AO38" s="84">
        <v>106.08000000000001</v>
      </c>
      <c r="AP38" s="84">
        <v>6.8000000000000007</v>
      </c>
      <c r="AQ38" s="84">
        <v>673.13000000000011</v>
      </c>
      <c r="AR38" s="84">
        <v>107.92</v>
      </c>
      <c r="AS38" s="84">
        <v>25.3</v>
      </c>
      <c r="AT38" s="84">
        <v>0.4</v>
      </c>
      <c r="AU38" s="84">
        <v>0</v>
      </c>
      <c r="AV38" s="84">
        <v>0</v>
      </c>
      <c r="AW38" s="84">
        <v>0</v>
      </c>
      <c r="AX38" s="84">
        <v>0</v>
      </c>
      <c r="AY38" s="84">
        <v>647.82999999999993</v>
      </c>
      <c r="AZ38" s="304">
        <v>107.52000000000001</v>
      </c>
      <c r="BA38" s="315">
        <v>1058.3925872373254</v>
      </c>
      <c r="BB38" s="84">
        <v>21.039058449999999</v>
      </c>
      <c r="BC38" s="84">
        <v>232.55245884999999</v>
      </c>
      <c r="BD38" s="84">
        <v>551.67983069000002</v>
      </c>
      <c r="BE38" s="84">
        <v>253.12123924732541</v>
      </c>
      <c r="BF38" s="84">
        <v>2800.0018309168026</v>
      </c>
      <c r="BG38" s="84">
        <v>255.92866794229593</v>
      </c>
      <c r="BH38" s="84">
        <v>203.38295899999997</v>
      </c>
      <c r="BI38" s="84">
        <v>866.81515064718462</v>
      </c>
      <c r="BJ38" s="84">
        <v>1473.875053227888</v>
      </c>
      <c r="BK38" s="84">
        <v>1742.9959720300003</v>
      </c>
      <c r="BL38" s="84">
        <v>252.7</v>
      </c>
      <c r="BM38" s="84">
        <v>1.8</v>
      </c>
      <c r="BN38" s="84">
        <v>307.04750000000001</v>
      </c>
      <c r="BO38" s="84">
        <v>1181.4484720300002</v>
      </c>
      <c r="BP38" s="84">
        <v>317.52000000000004</v>
      </c>
      <c r="BQ38" s="84">
        <v>33.83</v>
      </c>
      <c r="BR38" s="84">
        <v>22.55</v>
      </c>
      <c r="BS38" s="84">
        <v>22.55</v>
      </c>
      <c r="BT38" s="84">
        <v>238.58999999999997</v>
      </c>
      <c r="BU38" s="336">
        <v>2808.8061748800001</v>
      </c>
      <c r="BV38" s="84">
        <v>584.55000000000007</v>
      </c>
      <c r="BW38" s="84">
        <v>30.2</v>
      </c>
      <c r="BX38" s="84">
        <v>30.2</v>
      </c>
      <c r="BY38" s="85">
        <v>2163.8561748799998</v>
      </c>
    </row>
    <row r="39" spans="1:77" s="90" customFormat="1" ht="20.100000000000001" customHeight="1">
      <c r="A39" s="86"/>
      <c r="B39" s="87" t="s">
        <v>15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302"/>
      <c r="BA39" s="312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333"/>
      <c r="BV39" s="88"/>
      <c r="BW39" s="88"/>
      <c r="BX39" s="88"/>
      <c r="BY39" s="89"/>
    </row>
    <row r="40" spans="1:77" s="96" customFormat="1" ht="60" customHeight="1">
      <c r="A40" s="101">
        <v>14</v>
      </c>
      <c r="B40" s="183" t="s">
        <v>226</v>
      </c>
      <c r="C40" s="197">
        <v>0</v>
      </c>
      <c r="D40" s="197">
        <v>0</v>
      </c>
      <c r="E40" s="197"/>
      <c r="F40" s="197"/>
      <c r="G40" s="197"/>
      <c r="H40" s="197"/>
      <c r="I40" s="197"/>
      <c r="J40" s="197"/>
      <c r="K40" s="197">
        <v>0</v>
      </c>
      <c r="L40" s="197">
        <v>0</v>
      </c>
      <c r="M40" s="197">
        <v>0</v>
      </c>
      <c r="N40" s="197">
        <v>0</v>
      </c>
      <c r="O40" s="197"/>
      <c r="P40" s="197"/>
      <c r="Q40" s="197"/>
      <c r="R40" s="197"/>
      <c r="S40" s="197"/>
      <c r="T40" s="197"/>
      <c r="U40" s="197">
        <v>0</v>
      </c>
      <c r="V40" s="197">
        <v>0</v>
      </c>
      <c r="W40" s="197">
        <v>0</v>
      </c>
      <c r="X40" s="197">
        <v>0</v>
      </c>
      <c r="Y40" s="197"/>
      <c r="Z40" s="197"/>
      <c r="AA40" s="197"/>
      <c r="AB40" s="197"/>
      <c r="AC40" s="197"/>
      <c r="AD40" s="197"/>
      <c r="AE40" s="197">
        <v>0</v>
      </c>
      <c r="AF40" s="197">
        <v>0</v>
      </c>
      <c r="AG40" s="197">
        <v>0</v>
      </c>
      <c r="AH40" s="197">
        <v>0</v>
      </c>
      <c r="AI40" s="197"/>
      <c r="AJ40" s="197"/>
      <c r="AK40" s="197"/>
      <c r="AL40" s="197"/>
      <c r="AM40" s="197"/>
      <c r="AN40" s="197"/>
      <c r="AO40" s="197">
        <v>0</v>
      </c>
      <c r="AP40" s="197">
        <v>0</v>
      </c>
      <c r="AQ40" s="197">
        <v>2</v>
      </c>
      <c r="AR40" s="197">
        <v>2.64</v>
      </c>
      <c r="AS40" s="197"/>
      <c r="AT40" s="197"/>
      <c r="AU40" s="197"/>
      <c r="AV40" s="197"/>
      <c r="AW40" s="197"/>
      <c r="AX40" s="197"/>
      <c r="AY40" s="197">
        <v>2</v>
      </c>
      <c r="AZ40" s="303">
        <v>2.64</v>
      </c>
      <c r="BA40" s="313">
        <v>0</v>
      </c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337">
        <v>52</v>
      </c>
      <c r="BV40" s="100"/>
      <c r="BW40" s="100"/>
      <c r="BX40" s="100"/>
      <c r="BY40" s="314">
        <v>52</v>
      </c>
    </row>
    <row r="41" spans="1:77" s="96" customFormat="1" ht="60" customHeight="1">
      <c r="A41" s="101">
        <v>15</v>
      </c>
      <c r="B41" s="183" t="s">
        <v>47</v>
      </c>
      <c r="C41" s="197">
        <v>0</v>
      </c>
      <c r="D41" s="197">
        <v>0</v>
      </c>
      <c r="E41" s="197"/>
      <c r="F41" s="197"/>
      <c r="G41" s="197"/>
      <c r="H41" s="197"/>
      <c r="I41" s="197"/>
      <c r="J41" s="197"/>
      <c r="K41" s="197">
        <v>0</v>
      </c>
      <c r="L41" s="197">
        <v>0</v>
      </c>
      <c r="M41" s="197">
        <v>0</v>
      </c>
      <c r="N41" s="197">
        <v>0</v>
      </c>
      <c r="O41" s="197"/>
      <c r="P41" s="197"/>
      <c r="Q41" s="197"/>
      <c r="R41" s="197"/>
      <c r="S41" s="197"/>
      <c r="T41" s="197"/>
      <c r="U41" s="197">
        <v>0</v>
      </c>
      <c r="V41" s="197">
        <v>0</v>
      </c>
      <c r="W41" s="197">
        <v>0</v>
      </c>
      <c r="X41" s="197">
        <v>0</v>
      </c>
      <c r="Y41" s="197"/>
      <c r="Z41" s="197"/>
      <c r="AA41" s="197"/>
      <c r="AB41" s="197"/>
      <c r="AC41" s="197"/>
      <c r="AD41" s="197"/>
      <c r="AE41" s="197">
        <v>0</v>
      </c>
      <c r="AF41" s="197">
        <v>0</v>
      </c>
      <c r="AG41" s="197">
        <v>0</v>
      </c>
      <c r="AH41" s="197">
        <v>0</v>
      </c>
      <c r="AI41" s="197"/>
      <c r="AJ41" s="197"/>
      <c r="AK41" s="197"/>
      <c r="AL41" s="197"/>
      <c r="AM41" s="197"/>
      <c r="AN41" s="197"/>
      <c r="AO41" s="197">
        <v>0</v>
      </c>
      <c r="AP41" s="197">
        <v>0</v>
      </c>
      <c r="AQ41" s="197">
        <v>4</v>
      </c>
      <c r="AR41" s="197">
        <v>8.82</v>
      </c>
      <c r="AS41" s="197"/>
      <c r="AT41" s="197"/>
      <c r="AU41" s="197"/>
      <c r="AV41" s="197"/>
      <c r="AW41" s="197"/>
      <c r="AX41" s="197"/>
      <c r="AY41" s="197">
        <v>4</v>
      </c>
      <c r="AZ41" s="303">
        <v>8.82</v>
      </c>
      <c r="BA41" s="313">
        <v>0</v>
      </c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337">
        <v>80</v>
      </c>
      <c r="BV41" s="100"/>
      <c r="BW41" s="100"/>
      <c r="BX41" s="100"/>
      <c r="BY41" s="314">
        <v>80</v>
      </c>
    </row>
    <row r="42" spans="1:77" s="96" customFormat="1" ht="45" customHeight="1">
      <c r="A42" s="101">
        <v>16</v>
      </c>
      <c r="B42" s="183" t="s">
        <v>48</v>
      </c>
      <c r="C42" s="197">
        <v>0</v>
      </c>
      <c r="D42" s="197">
        <v>0</v>
      </c>
      <c r="E42" s="197"/>
      <c r="F42" s="197"/>
      <c r="G42" s="197"/>
      <c r="H42" s="197"/>
      <c r="I42" s="197"/>
      <c r="J42" s="197"/>
      <c r="K42" s="197">
        <v>0</v>
      </c>
      <c r="L42" s="197">
        <v>0</v>
      </c>
      <c r="M42" s="197">
        <v>0</v>
      </c>
      <c r="N42" s="197">
        <v>0</v>
      </c>
      <c r="O42" s="197"/>
      <c r="P42" s="197"/>
      <c r="Q42" s="197"/>
      <c r="R42" s="197"/>
      <c r="S42" s="197"/>
      <c r="T42" s="197"/>
      <c r="U42" s="197">
        <v>0</v>
      </c>
      <c r="V42" s="197">
        <v>0</v>
      </c>
      <c r="W42" s="197">
        <v>2</v>
      </c>
      <c r="X42" s="197">
        <v>3.2</v>
      </c>
      <c r="Y42" s="197"/>
      <c r="Z42" s="197"/>
      <c r="AA42" s="197"/>
      <c r="AB42" s="197"/>
      <c r="AC42" s="197"/>
      <c r="AD42" s="197"/>
      <c r="AE42" s="197">
        <v>2</v>
      </c>
      <c r="AF42" s="197">
        <v>3.2</v>
      </c>
      <c r="AG42" s="197">
        <v>0</v>
      </c>
      <c r="AH42" s="197">
        <v>0</v>
      </c>
      <c r="AI42" s="197"/>
      <c r="AJ42" s="197"/>
      <c r="AK42" s="197"/>
      <c r="AL42" s="197"/>
      <c r="AM42" s="197"/>
      <c r="AN42" s="197"/>
      <c r="AO42" s="197">
        <v>0</v>
      </c>
      <c r="AP42" s="197">
        <v>0</v>
      </c>
      <c r="AQ42" s="197">
        <v>0</v>
      </c>
      <c r="AR42" s="197">
        <v>0</v>
      </c>
      <c r="AS42" s="197"/>
      <c r="AT42" s="197"/>
      <c r="AU42" s="197"/>
      <c r="AV42" s="197"/>
      <c r="AW42" s="197"/>
      <c r="AX42" s="197"/>
      <c r="AY42" s="197">
        <v>0</v>
      </c>
      <c r="AZ42" s="303">
        <v>0</v>
      </c>
      <c r="BA42" s="313">
        <v>0</v>
      </c>
      <c r="BB42" s="202"/>
      <c r="BC42" s="202"/>
      <c r="BD42" s="202"/>
      <c r="BE42" s="202"/>
      <c r="BF42" s="202"/>
      <c r="BG42" s="202"/>
      <c r="BH42" s="202"/>
      <c r="BI42" s="202"/>
      <c r="BJ42" s="202"/>
      <c r="BK42" s="202">
        <v>18.100000000000001</v>
      </c>
      <c r="BL42" s="202"/>
      <c r="BM42" s="202"/>
      <c r="BN42" s="202"/>
      <c r="BO42" s="202">
        <v>18.100000000000001</v>
      </c>
      <c r="BP42" s="202"/>
      <c r="BQ42" s="202"/>
      <c r="BR42" s="202"/>
      <c r="BS42" s="202"/>
      <c r="BT42" s="202"/>
      <c r="BU42" s="336"/>
      <c r="BV42" s="98"/>
      <c r="BW42" s="98"/>
      <c r="BX42" s="98"/>
      <c r="BY42" s="314"/>
    </row>
    <row r="43" spans="1:77" s="96" customFormat="1" ht="12.75">
      <c r="A43" s="94"/>
      <c r="B43" s="95" t="s">
        <v>49</v>
      </c>
      <c r="C43" s="84">
        <v>0</v>
      </c>
      <c r="D43" s="84">
        <v>0</v>
      </c>
      <c r="E43" s="84"/>
      <c r="F43" s="84"/>
      <c r="G43" s="84"/>
      <c r="H43" s="84"/>
      <c r="I43" s="84"/>
      <c r="J43" s="84"/>
      <c r="K43" s="84">
        <v>0</v>
      </c>
      <c r="L43" s="84">
        <v>0</v>
      </c>
      <c r="M43" s="84">
        <v>0</v>
      </c>
      <c r="N43" s="84">
        <v>0</v>
      </c>
      <c r="O43" s="84"/>
      <c r="P43" s="84"/>
      <c r="Q43" s="84"/>
      <c r="R43" s="84"/>
      <c r="S43" s="84"/>
      <c r="T43" s="84"/>
      <c r="U43" s="84">
        <v>0</v>
      </c>
      <c r="V43" s="84">
        <v>0</v>
      </c>
      <c r="W43" s="84">
        <v>2</v>
      </c>
      <c r="X43" s="84">
        <v>3.2</v>
      </c>
      <c r="Y43" s="84"/>
      <c r="Z43" s="84"/>
      <c r="AA43" s="84"/>
      <c r="AB43" s="84"/>
      <c r="AC43" s="84"/>
      <c r="AD43" s="84"/>
      <c r="AE43" s="84">
        <v>2</v>
      </c>
      <c r="AF43" s="84">
        <v>3.2</v>
      </c>
      <c r="AG43" s="84">
        <v>0</v>
      </c>
      <c r="AH43" s="84">
        <v>0</v>
      </c>
      <c r="AI43" s="84"/>
      <c r="AJ43" s="84"/>
      <c r="AK43" s="84"/>
      <c r="AL43" s="84"/>
      <c r="AM43" s="84"/>
      <c r="AN43" s="84"/>
      <c r="AO43" s="84">
        <v>0</v>
      </c>
      <c r="AP43" s="84">
        <v>0</v>
      </c>
      <c r="AQ43" s="84">
        <v>6</v>
      </c>
      <c r="AR43" s="84">
        <v>11.46</v>
      </c>
      <c r="AS43" s="84"/>
      <c r="AT43" s="84"/>
      <c r="AU43" s="84"/>
      <c r="AV43" s="84"/>
      <c r="AW43" s="84"/>
      <c r="AX43" s="84"/>
      <c r="AY43" s="84">
        <v>6</v>
      </c>
      <c r="AZ43" s="304">
        <v>11.46</v>
      </c>
      <c r="BA43" s="315">
        <v>0</v>
      </c>
      <c r="BB43" s="84">
        <v>0</v>
      </c>
      <c r="BC43" s="84">
        <v>0</v>
      </c>
      <c r="BD43" s="84">
        <v>0</v>
      </c>
      <c r="BE43" s="84">
        <v>0</v>
      </c>
      <c r="BF43" s="84">
        <v>0</v>
      </c>
      <c r="BG43" s="84"/>
      <c r="BH43" s="84"/>
      <c r="BI43" s="84"/>
      <c r="BJ43" s="84">
        <v>0</v>
      </c>
      <c r="BK43" s="84">
        <v>18.100000000000001</v>
      </c>
      <c r="BL43" s="84"/>
      <c r="BM43" s="84"/>
      <c r="BN43" s="84"/>
      <c r="BO43" s="84">
        <v>18.100000000000001</v>
      </c>
      <c r="BP43" s="84">
        <v>0</v>
      </c>
      <c r="BQ43" s="84"/>
      <c r="BR43" s="84"/>
      <c r="BS43" s="84"/>
      <c r="BT43" s="84">
        <v>0</v>
      </c>
      <c r="BU43" s="336">
        <v>132</v>
      </c>
      <c r="BV43" s="98">
        <v>0</v>
      </c>
      <c r="BW43" s="98">
        <v>0</v>
      </c>
      <c r="BX43" s="98">
        <v>0</v>
      </c>
      <c r="BY43" s="347">
        <v>132</v>
      </c>
    </row>
    <row r="44" spans="1:77" s="90" customFormat="1" ht="20.100000000000001" customHeight="1">
      <c r="A44" s="86"/>
      <c r="B44" s="87" t="s">
        <v>50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302"/>
      <c r="BA44" s="312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333"/>
      <c r="BV44" s="88"/>
      <c r="BW44" s="88"/>
      <c r="BX44" s="88"/>
      <c r="BY44" s="89"/>
    </row>
    <row r="45" spans="1:77" s="184" customFormat="1" ht="46.5" customHeight="1">
      <c r="A45" s="182">
        <v>17</v>
      </c>
      <c r="B45" s="183" t="s">
        <v>51</v>
      </c>
      <c r="C45" s="197">
        <v>0</v>
      </c>
      <c r="D45" s="197">
        <v>0</v>
      </c>
      <c r="E45" s="197"/>
      <c r="F45" s="197"/>
      <c r="G45" s="197"/>
      <c r="H45" s="197"/>
      <c r="I45" s="197"/>
      <c r="J45" s="197"/>
      <c r="K45" s="197">
        <v>0</v>
      </c>
      <c r="L45" s="197">
        <v>0</v>
      </c>
      <c r="M45" s="197">
        <v>32.5</v>
      </c>
      <c r="N45" s="197">
        <v>0.2</v>
      </c>
      <c r="O45" s="197"/>
      <c r="P45" s="197"/>
      <c r="Q45" s="197"/>
      <c r="R45" s="197"/>
      <c r="S45" s="197"/>
      <c r="T45" s="197"/>
      <c r="U45" s="197">
        <v>32.5</v>
      </c>
      <c r="V45" s="197">
        <v>0.2</v>
      </c>
      <c r="W45" s="197">
        <v>0</v>
      </c>
      <c r="X45" s="197">
        <v>0</v>
      </c>
      <c r="Y45" s="197"/>
      <c r="Z45" s="197"/>
      <c r="AA45" s="197"/>
      <c r="AB45" s="197"/>
      <c r="AC45" s="197"/>
      <c r="AD45" s="197"/>
      <c r="AE45" s="197">
        <v>0</v>
      </c>
      <c r="AF45" s="197">
        <v>0</v>
      </c>
      <c r="AG45" s="197">
        <v>0</v>
      </c>
      <c r="AH45" s="197">
        <v>0</v>
      </c>
      <c r="AI45" s="197"/>
      <c r="AJ45" s="197"/>
      <c r="AK45" s="197"/>
      <c r="AL45" s="197"/>
      <c r="AM45" s="197"/>
      <c r="AN45" s="197"/>
      <c r="AO45" s="197">
        <v>0</v>
      </c>
      <c r="AP45" s="197">
        <v>0</v>
      </c>
      <c r="AQ45" s="197">
        <v>0</v>
      </c>
      <c r="AR45" s="197">
        <v>0</v>
      </c>
      <c r="AS45" s="197"/>
      <c r="AT45" s="197"/>
      <c r="AU45" s="197"/>
      <c r="AV45" s="197"/>
      <c r="AW45" s="197"/>
      <c r="AX45" s="197"/>
      <c r="AY45" s="197">
        <v>0</v>
      </c>
      <c r="AZ45" s="303">
        <v>0</v>
      </c>
      <c r="BA45" s="313">
        <v>0</v>
      </c>
      <c r="BB45" s="202"/>
      <c r="BC45" s="202"/>
      <c r="BD45" s="202"/>
      <c r="BE45" s="202"/>
      <c r="BF45" s="202">
        <v>222</v>
      </c>
      <c r="BG45" s="202"/>
      <c r="BH45" s="202"/>
      <c r="BI45" s="202"/>
      <c r="BJ45" s="202">
        <v>222</v>
      </c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334"/>
      <c r="BV45" s="334"/>
      <c r="BW45" s="334"/>
      <c r="BX45" s="334"/>
      <c r="BY45" s="314"/>
    </row>
    <row r="46" spans="1:77" s="184" customFormat="1" ht="27.95" customHeight="1">
      <c r="A46" s="91">
        <v>18</v>
      </c>
      <c r="B46" s="183" t="s">
        <v>52</v>
      </c>
      <c r="C46" s="197">
        <v>0</v>
      </c>
      <c r="D46" s="197">
        <v>0</v>
      </c>
      <c r="E46" s="197"/>
      <c r="F46" s="197"/>
      <c r="G46" s="197"/>
      <c r="H46" s="197"/>
      <c r="I46" s="197"/>
      <c r="J46" s="197"/>
      <c r="K46" s="197">
        <v>0</v>
      </c>
      <c r="L46" s="197">
        <v>0</v>
      </c>
      <c r="M46" s="197">
        <v>0</v>
      </c>
      <c r="N46" s="197">
        <v>0</v>
      </c>
      <c r="O46" s="197"/>
      <c r="P46" s="197"/>
      <c r="Q46" s="197"/>
      <c r="R46" s="197"/>
      <c r="S46" s="197"/>
      <c r="T46" s="197"/>
      <c r="U46" s="197">
        <v>0</v>
      </c>
      <c r="V46" s="197">
        <v>0</v>
      </c>
      <c r="W46" s="197">
        <v>18.600000000000001</v>
      </c>
      <c r="X46" s="197">
        <v>1.26</v>
      </c>
      <c r="Y46" s="197"/>
      <c r="Z46" s="197"/>
      <c r="AA46" s="197"/>
      <c r="AB46" s="197"/>
      <c r="AC46" s="197"/>
      <c r="AD46" s="197"/>
      <c r="AE46" s="197">
        <v>18.600000000000001</v>
      </c>
      <c r="AF46" s="197">
        <v>1.26</v>
      </c>
      <c r="AG46" s="197">
        <v>0</v>
      </c>
      <c r="AH46" s="197">
        <v>0</v>
      </c>
      <c r="AI46" s="197"/>
      <c r="AJ46" s="197"/>
      <c r="AK46" s="197"/>
      <c r="AL46" s="197"/>
      <c r="AM46" s="197"/>
      <c r="AN46" s="197"/>
      <c r="AO46" s="197">
        <v>0</v>
      </c>
      <c r="AP46" s="197">
        <v>0</v>
      </c>
      <c r="AQ46" s="197">
        <v>0</v>
      </c>
      <c r="AR46" s="197">
        <v>0</v>
      </c>
      <c r="AS46" s="197"/>
      <c r="AT46" s="197"/>
      <c r="AU46" s="197"/>
      <c r="AV46" s="197"/>
      <c r="AW46" s="197"/>
      <c r="AX46" s="197"/>
      <c r="AY46" s="197">
        <v>0</v>
      </c>
      <c r="AZ46" s="303">
        <v>0</v>
      </c>
      <c r="BA46" s="313">
        <v>0</v>
      </c>
      <c r="BB46" s="202"/>
      <c r="BC46" s="202"/>
      <c r="BD46" s="202"/>
      <c r="BE46" s="202"/>
      <c r="BF46" s="202"/>
      <c r="BG46" s="202"/>
      <c r="BH46" s="202"/>
      <c r="BI46" s="202"/>
      <c r="BJ46" s="202"/>
      <c r="BK46" s="202">
        <v>141</v>
      </c>
      <c r="BL46" s="202"/>
      <c r="BM46" s="202"/>
      <c r="BN46" s="202"/>
      <c r="BO46" s="202">
        <v>141</v>
      </c>
      <c r="BP46" s="202"/>
      <c r="BQ46" s="202"/>
      <c r="BR46" s="202"/>
      <c r="BS46" s="202"/>
      <c r="BT46" s="202"/>
      <c r="BU46" s="334"/>
      <c r="BV46" s="334"/>
      <c r="BW46" s="334"/>
      <c r="BX46" s="334"/>
      <c r="BY46" s="314"/>
    </row>
    <row r="47" spans="1:77" s="184" customFormat="1" ht="27.95" customHeight="1">
      <c r="A47" s="91">
        <v>19</v>
      </c>
      <c r="B47" s="183" t="s">
        <v>53</v>
      </c>
      <c r="C47" s="197">
        <v>0</v>
      </c>
      <c r="D47" s="197">
        <v>0</v>
      </c>
      <c r="E47" s="197"/>
      <c r="F47" s="197"/>
      <c r="G47" s="197"/>
      <c r="H47" s="197"/>
      <c r="I47" s="197"/>
      <c r="J47" s="197"/>
      <c r="K47" s="197">
        <v>0</v>
      </c>
      <c r="L47" s="197">
        <v>0</v>
      </c>
      <c r="M47" s="197">
        <v>0</v>
      </c>
      <c r="N47" s="197">
        <v>0</v>
      </c>
      <c r="O47" s="197"/>
      <c r="P47" s="197"/>
      <c r="Q47" s="197"/>
      <c r="R47" s="197"/>
      <c r="S47" s="197"/>
      <c r="T47" s="197"/>
      <c r="U47" s="197">
        <v>0</v>
      </c>
      <c r="V47" s="197">
        <v>0</v>
      </c>
      <c r="W47" s="197">
        <v>0</v>
      </c>
      <c r="X47" s="197">
        <v>0</v>
      </c>
      <c r="Y47" s="197"/>
      <c r="Z47" s="197"/>
      <c r="AA47" s="197"/>
      <c r="AB47" s="197"/>
      <c r="AC47" s="197"/>
      <c r="AD47" s="197"/>
      <c r="AE47" s="197">
        <v>0</v>
      </c>
      <c r="AF47" s="197">
        <v>0</v>
      </c>
      <c r="AG47" s="197">
        <v>0</v>
      </c>
      <c r="AH47" s="197">
        <v>0</v>
      </c>
      <c r="AI47" s="197"/>
      <c r="AJ47" s="197"/>
      <c r="AK47" s="197"/>
      <c r="AL47" s="197"/>
      <c r="AM47" s="197"/>
      <c r="AN47" s="197"/>
      <c r="AO47" s="197">
        <v>0</v>
      </c>
      <c r="AP47" s="197">
        <v>0</v>
      </c>
      <c r="AQ47" s="197">
        <v>54.2</v>
      </c>
      <c r="AR47" s="197">
        <v>12.59</v>
      </c>
      <c r="AS47" s="197">
        <v>54.2</v>
      </c>
      <c r="AT47" s="303">
        <v>12.59</v>
      </c>
      <c r="AU47" s="197"/>
      <c r="AV47" s="197"/>
      <c r="AW47" s="197"/>
      <c r="AX47" s="197"/>
      <c r="AY47" s="197"/>
      <c r="AZ47" s="303"/>
      <c r="BA47" s="313">
        <v>0</v>
      </c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334">
        <v>331.97</v>
      </c>
      <c r="BV47" s="202">
        <v>331.97</v>
      </c>
      <c r="BW47" s="340"/>
      <c r="BX47" s="334"/>
      <c r="BY47" s="314"/>
    </row>
    <row r="48" spans="1:77" s="184" customFormat="1" ht="57" customHeight="1">
      <c r="A48" s="91">
        <v>20</v>
      </c>
      <c r="B48" s="183" t="s">
        <v>54</v>
      </c>
      <c r="C48" s="197">
        <v>0</v>
      </c>
      <c r="D48" s="197">
        <v>0</v>
      </c>
      <c r="E48" s="197"/>
      <c r="F48" s="197"/>
      <c r="G48" s="197"/>
      <c r="H48" s="197"/>
      <c r="I48" s="197"/>
      <c r="J48" s="197"/>
      <c r="K48" s="197">
        <v>0</v>
      </c>
      <c r="L48" s="197">
        <v>0</v>
      </c>
      <c r="M48" s="197">
        <v>0</v>
      </c>
      <c r="N48" s="197">
        <v>0</v>
      </c>
      <c r="O48" s="197"/>
      <c r="P48" s="197"/>
      <c r="Q48" s="197"/>
      <c r="R48" s="197"/>
      <c r="S48" s="197"/>
      <c r="T48" s="197"/>
      <c r="U48" s="197">
        <v>0</v>
      </c>
      <c r="V48" s="197">
        <v>0</v>
      </c>
      <c r="W48" s="197">
        <v>33.4</v>
      </c>
      <c r="X48" s="197">
        <v>2.4</v>
      </c>
      <c r="Y48" s="197"/>
      <c r="Z48" s="197"/>
      <c r="AA48" s="197"/>
      <c r="AB48" s="197"/>
      <c r="AC48" s="197">
        <v>33.4</v>
      </c>
      <c r="AD48" s="197">
        <v>2.4</v>
      </c>
      <c r="AE48" s="197"/>
      <c r="AF48" s="197"/>
      <c r="AG48" s="197">
        <v>0</v>
      </c>
      <c r="AH48" s="197">
        <v>0</v>
      </c>
      <c r="AI48" s="197"/>
      <c r="AJ48" s="197"/>
      <c r="AK48" s="197"/>
      <c r="AL48" s="197"/>
      <c r="AM48" s="197"/>
      <c r="AN48" s="197"/>
      <c r="AO48" s="197">
        <v>0</v>
      </c>
      <c r="AP48" s="197">
        <v>0</v>
      </c>
      <c r="AQ48" s="197">
        <v>0</v>
      </c>
      <c r="AR48" s="197">
        <v>0</v>
      </c>
      <c r="AS48" s="197"/>
      <c r="AT48" s="197"/>
      <c r="AU48" s="197"/>
      <c r="AV48" s="197"/>
      <c r="AW48" s="197"/>
      <c r="AX48" s="197"/>
      <c r="AY48" s="197">
        <v>0</v>
      </c>
      <c r="AZ48" s="303">
        <v>0</v>
      </c>
      <c r="BA48" s="313">
        <v>0</v>
      </c>
      <c r="BB48" s="202"/>
      <c r="BC48" s="202"/>
      <c r="BD48" s="202"/>
      <c r="BE48" s="202"/>
      <c r="BF48" s="202"/>
      <c r="BG48" s="202"/>
      <c r="BH48" s="202"/>
      <c r="BI48" s="202"/>
      <c r="BJ48" s="202"/>
      <c r="BK48" s="202">
        <v>177.2475</v>
      </c>
      <c r="BL48" s="202"/>
      <c r="BM48" s="202"/>
      <c r="BN48" s="202">
        <v>177.2475</v>
      </c>
      <c r="BO48" s="202"/>
      <c r="BP48" s="202"/>
      <c r="BQ48" s="202"/>
      <c r="BR48" s="202"/>
      <c r="BS48" s="202"/>
      <c r="BT48" s="202"/>
      <c r="BU48" s="334"/>
      <c r="BV48" s="334"/>
      <c r="BW48" s="334"/>
      <c r="BX48" s="334"/>
      <c r="BY48" s="314"/>
    </row>
    <row r="49" spans="1:77" s="184" customFormat="1" ht="43.5" customHeight="1">
      <c r="A49" s="91">
        <v>21</v>
      </c>
      <c r="B49" s="183" t="s">
        <v>55</v>
      </c>
      <c r="C49" s="197">
        <v>0</v>
      </c>
      <c r="D49" s="197">
        <v>0</v>
      </c>
      <c r="E49" s="197"/>
      <c r="F49" s="197"/>
      <c r="G49" s="197"/>
      <c r="H49" s="197"/>
      <c r="I49" s="197"/>
      <c r="J49" s="197"/>
      <c r="K49" s="197">
        <v>0</v>
      </c>
      <c r="L49" s="197">
        <v>0</v>
      </c>
      <c r="M49" s="197">
        <v>0</v>
      </c>
      <c r="N49" s="197">
        <v>0</v>
      </c>
      <c r="O49" s="197"/>
      <c r="P49" s="197"/>
      <c r="Q49" s="197"/>
      <c r="R49" s="197"/>
      <c r="S49" s="197"/>
      <c r="T49" s="197"/>
      <c r="U49" s="197">
        <v>0</v>
      </c>
      <c r="V49" s="197">
        <v>0</v>
      </c>
      <c r="W49" s="197">
        <v>46.866999999999997</v>
      </c>
      <c r="X49" s="197">
        <v>2.63</v>
      </c>
      <c r="Y49" s="197">
        <v>46.866999999999997</v>
      </c>
      <c r="Z49" s="197">
        <v>2.63</v>
      </c>
      <c r="AA49" s="197"/>
      <c r="AB49" s="197"/>
      <c r="AC49" s="197"/>
      <c r="AD49" s="197"/>
      <c r="AE49" s="197"/>
      <c r="AF49" s="197"/>
      <c r="AG49" s="197">
        <v>0</v>
      </c>
      <c r="AH49" s="197">
        <v>0</v>
      </c>
      <c r="AI49" s="197"/>
      <c r="AJ49" s="197"/>
      <c r="AK49" s="197"/>
      <c r="AL49" s="197"/>
      <c r="AM49" s="197"/>
      <c r="AN49" s="197"/>
      <c r="AO49" s="197">
        <v>0</v>
      </c>
      <c r="AP49" s="197">
        <v>0</v>
      </c>
      <c r="AQ49" s="197">
        <v>0</v>
      </c>
      <c r="AR49" s="197">
        <v>0</v>
      </c>
      <c r="AS49" s="197"/>
      <c r="AT49" s="197"/>
      <c r="AU49" s="197"/>
      <c r="AV49" s="197"/>
      <c r="AW49" s="197"/>
      <c r="AX49" s="197"/>
      <c r="AY49" s="197">
        <v>0</v>
      </c>
      <c r="AZ49" s="303">
        <v>0</v>
      </c>
      <c r="BA49" s="313">
        <v>0</v>
      </c>
      <c r="BB49" s="202"/>
      <c r="BC49" s="202"/>
      <c r="BD49" s="202"/>
      <c r="BE49" s="202"/>
      <c r="BF49" s="202"/>
      <c r="BG49" s="202"/>
      <c r="BH49" s="202"/>
      <c r="BI49" s="202"/>
      <c r="BJ49" s="202"/>
      <c r="BK49" s="202">
        <v>250</v>
      </c>
      <c r="BL49" s="202">
        <v>250</v>
      </c>
      <c r="BM49" s="202"/>
      <c r="BN49" s="202"/>
      <c r="BO49" s="202"/>
      <c r="BP49" s="202"/>
      <c r="BQ49" s="202"/>
      <c r="BR49" s="202"/>
      <c r="BS49" s="202"/>
      <c r="BT49" s="202"/>
      <c r="BU49" s="334"/>
      <c r="BV49" s="334"/>
      <c r="BW49" s="334"/>
      <c r="BX49" s="334"/>
      <c r="BY49" s="314"/>
    </row>
    <row r="50" spans="1:77" s="184" customFormat="1" ht="51.95" customHeight="1">
      <c r="A50" s="91">
        <v>22</v>
      </c>
      <c r="B50" s="183" t="s">
        <v>56</v>
      </c>
      <c r="C50" s="197">
        <v>0</v>
      </c>
      <c r="D50" s="197">
        <v>0</v>
      </c>
      <c r="E50" s="197"/>
      <c r="F50" s="197"/>
      <c r="G50" s="197"/>
      <c r="H50" s="197"/>
      <c r="I50" s="197"/>
      <c r="J50" s="197"/>
      <c r="K50" s="197">
        <v>0</v>
      </c>
      <c r="L50" s="197">
        <v>0</v>
      </c>
      <c r="M50" s="197">
        <v>6</v>
      </c>
      <c r="N50" s="197">
        <v>1.3</v>
      </c>
      <c r="O50" s="197"/>
      <c r="P50" s="197"/>
      <c r="Q50" s="197"/>
      <c r="R50" s="197"/>
      <c r="S50" s="197">
        <v>6</v>
      </c>
      <c r="T50" s="197">
        <v>1.3</v>
      </c>
      <c r="U50" s="197"/>
      <c r="V50" s="197"/>
      <c r="W50" s="197">
        <v>0</v>
      </c>
      <c r="X50" s="197">
        <v>0</v>
      </c>
      <c r="Y50" s="197"/>
      <c r="Z50" s="197"/>
      <c r="AA50" s="197"/>
      <c r="AB50" s="197"/>
      <c r="AC50" s="197"/>
      <c r="AD50" s="197"/>
      <c r="AE50" s="197">
        <v>0</v>
      </c>
      <c r="AF50" s="197">
        <v>0</v>
      </c>
      <c r="AG50" s="197">
        <v>0</v>
      </c>
      <c r="AH50" s="197">
        <v>0</v>
      </c>
      <c r="AI50" s="197"/>
      <c r="AJ50" s="197"/>
      <c r="AK50" s="197"/>
      <c r="AL50" s="197"/>
      <c r="AM50" s="197"/>
      <c r="AN50" s="197"/>
      <c r="AO50" s="197">
        <v>0</v>
      </c>
      <c r="AP50" s="197">
        <v>0</v>
      </c>
      <c r="AQ50" s="197">
        <v>0</v>
      </c>
      <c r="AR50" s="197">
        <v>0</v>
      </c>
      <c r="AS50" s="197"/>
      <c r="AT50" s="197"/>
      <c r="AU50" s="197"/>
      <c r="AV50" s="197"/>
      <c r="AW50" s="197"/>
      <c r="AX50" s="197"/>
      <c r="AY50" s="197">
        <v>0</v>
      </c>
      <c r="AZ50" s="303">
        <v>0</v>
      </c>
      <c r="BA50" s="313">
        <v>0</v>
      </c>
      <c r="BB50" s="202"/>
      <c r="BC50" s="202"/>
      <c r="BD50" s="202"/>
      <c r="BE50" s="202"/>
      <c r="BF50" s="202">
        <v>127.76900000000001</v>
      </c>
      <c r="BG50" s="202"/>
      <c r="BH50" s="202"/>
      <c r="BI50" s="202">
        <v>127.76900000000001</v>
      </c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334"/>
      <c r="BV50" s="334"/>
      <c r="BW50" s="334"/>
      <c r="BX50" s="334"/>
      <c r="BY50" s="314"/>
    </row>
    <row r="51" spans="1:77" s="184" customFormat="1" ht="27.95" customHeight="1">
      <c r="A51" s="91">
        <v>23</v>
      </c>
      <c r="B51" s="183" t="s">
        <v>57</v>
      </c>
      <c r="C51" s="197">
        <v>0</v>
      </c>
      <c r="D51" s="197">
        <v>0</v>
      </c>
      <c r="E51" s="197"/>
      <c r="F51" s="197"/>
      <c r="G51" s="197"/>
      <c r="H51" s="197"/>
      <c r="I51" s="197"/>
      <c r="J51" s="197"/>
      <c r="K51" s="197">
        <v>0</v>
      </c>
      <c r="L51" s="197">
        <v>0</v>
      </c>
      <c r="M51" s="197">
        <v>7.1509999999999998</v>
      </c>
      <c r="N51" s="197">
        <v>0.5</v>
      </c>
      <c r="O51" s="197"/>
      <c r="P51" s="197"/>
      <c r="Q51" s="197"/>
      <c r="R51" s="197"/>
      <c r="S51" s="197">
        <v>7.1509999999999998</v>
      </c>
      <c r="T51" s="197">
        <v>0.5</v>
      </c>
      <c r="U51" s="197"/>
      <c r="V51" s="197"/>
      <c r="W51" s="197">
        <v>0</v>
      </c>
      <c r="X51" s="197">
        <v>0</v>
      </c>
      <c r="Y51" s="197"/>
      <c r="Z51" s="197"/>
      <c r="AA51" s="197"/>
      <c r="AB51" s="197"/>
      <c r="AC51" s="197"/>
      <c r="AD51" s="197"/>
      <c r="AE51" s="197">
        <v>0</v>
      </c>
      <c r="AF51" s="197">
        <v>0</v>
      </c>
      <c r="AG51" s="197">
        <v>0</v>
      </c>
      <c r="AH51" s="197">
        <v>0</v>
      </c>
      <c r="AI51" s="197"/>
      <c r="AJ51" s="197"/>
      <c r="AK51" s="197"/>
      <c r="AL51" s="197"/>
      <c r="AM51" s="197"/>
      <c r="AN51" s="197"/>
      <c r="AO51" s="197">
        <v>0</v>
      </c>
      <c r="AP51" s="197">
        <v>0</v>
      </c>
      <c r="AQ51" s="197">
        <v>0</v>
      </c>
      <c r="AR51" s="197">
        <v>0</v>
      </c>
      <c r="AS51" s="197"/>
      <c r="AT51" s="197"/>
      <c r="AU51" s="197"/>
      <c r="AV51" s="197"/>
      <c r="AW51" s="197"/>
      <c r="AX51" s="197"/>
      <c r="AY51" s="197">
        <v>0</v>
      </c>
      <c r="AZ51" s="303">
        <v>0</v>
      </c>
      <c r="BA51" s="313">
        <v>0</v>
      </c>
      <c r="BB51" s="202"/>
      <c r="BC51" s="202"/>
      <c r="BD51" s="202"/>
      <c r="BE51" s="202"/>
      <c r="BF51" s="202">
        <v>49.309000000000005</v>
      </c>
      <c r="BG51" s="202"/>
      <c r="BH51" s="202"/>
      <c r="BI51" s="202">
        <v>49.309000000000005</v>
      </c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334"/>
      <c r="BV51" s="334"/>
      <c r="BW51" s="334"/>
      <c r="BX51" s="334"/>
      <c r="BY51" s="314"/>
    </row>
    <row r="52" spans="1:77" s="184" customFormat="1" ht="51.95" customHeight="1">
      <c r="A52" s="91">
        <v>24</v>
      </c>
      <c r="B52" s="183" t="s">
        <v>58</v>
      </c>
      <c r="C52" s="197">
        <v>0</v>
      </c>
      <c r="D52" s="197">
        <v>0</v>
      </c>
      <c r="E52" s="197"/>
      <c r="F52" s="197"/>
      <c r="G52" s="197"/>
      <c r="H52" s="197"/>
      <c r="I52" s="197"/>
      <c r="J52" s="197"/>
      <c r="K52" s="197">
        <v>0</v>
      </c>
      <c r="L52" s="197">
        <v>0</v>
      </c>
      <c r="M52" s="197">
        <v>4.5599999999999996</v>
      </c>
      <c r="N52" s="197">
        <v>1.2</v>
      </c>
      <c r="O52" s="197"/>
      <c r="P52" s="197"/>
      <c r="Q52" s="197"/>
      <c r="R52" s="197"/>
      <c r="S52" s="197">
        <v>4.5599999999999996</v>
      </c>
      <c r="T52" s="197">
        <v>1.2</v>
      </c>
      <c r="U52" s="197"/>
      <c r="V52" s="197"/>
      <c r="W52" s="197">
        <v>0</v>
      </c>
      <c r="X52" s="197">
        <v>0</v>
      </c>
      <c r="Y52" s="197"/>
      <c r="Z52" s="197"/>
      <c r="AA52" s="197"/>
      <c r="AB52" s="197"/>
      <c r="AC52" s="197"/>
      <c r="AD52" s="197"/>
      <c r="AE52" s="197">
        <v>0</v>
      </c>
      <c r="AF52" s="197">
        <v>0</v>
      </c>
      <c r="AG52" s="197">
        <v>0</v>
      </c>
      <c r="AH52" s="197">
        <v>0</v>
      </c>
      <c r="AI52" s="197"/>
      <c r="AJ52" s="197"/>
      <c r="AK52" s="197"/>
      <c r="AL52" s="197"/>
      <c r="AM52" s="197"/>
      <c r="AN52" s="197"/>
      <c r="AO52" s="197">
        <v>0</v>
      </c>
      <c r="AP52" s="197">
        <v>0</v>
      </c>
      <c r="AQ52" s="197">
        <v>0</v>
      </c>
      <c r="AR52" s="197">
        <v>0</v>
      </c>
      <c r="AS52" s="197"/>
      <c r="AT52" s="197"/>
      <c r="AU52" s="197"/>
      <c r="AV52" s="197"/>
      <c r="AW52" s="197"/>
      <c r="AX52" s="197"/>
      <c r="AY52" s="197">
        <v>0</v>
      </c>
      <c r="AZ52" s="303">
        <v>0</v>
      </c>
      <c r="BA52" s="313">
        <v>0</v>
      </c>
      <c r="BB52" s="202"/>
      <c r="BC52" s="202"/>
      <c r="BD52" s="202"/>
      <c r="BE52" s="202"/>
      <c r="BF52" s="202">
        <v>44</v>
      </c>
      <c r="BG52" s="202"/>
      <c r="BH52" s="202"/>
      <c r="BI52" s="202">
        <v>44</v>
      </c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334"/>
      <c r="BV52" s="334"/>
      <c r="BW52" s="334"/>
      <c r="BX52" s="334"/>
      <c r="BY52" s="314"/>
    </row>
    <row r="53" spans="1:77" s="184" customFormat="1" ht="51.95" customHeight="1">
      <c r="A53" s="91">
        <v>25</v>
      </c>
      <c r="B53" s="183" t="s">
        <v>59</v>
      </c>
      <c r="C53" s="197">
        <v>0</v>
      </c>
      <c r="D53" s="197">
        <v>0</v>
      </c>
      <c r="E53" s="197"/>
      <c r="F53" s="197"/>
      <c r="G53" s="197"/>
      <c r="H53" s="197"/>
      <c r="I53" s="197"/>
      <c r="J53" s="197"/>
      <c r="K53" s="197">
        <v>0</v>
      </c>
      <c r="L53" s="197">
        <v>0</v>
      </c>
      <c r="M53" s="197">
        <v>5.84</v>
      </c>
      <c r="N53" s="197">
        <v>1.68</v>
      </c>
      <c r="O53" s="197">
        <v>0.11</v>
      </c>
      <c r="P53" s="197">
        <v>1.52</v>
      </c>
      <c r="Q53" s="197">
        <v>1.18</v>
      </c>
      <c r="R53" s="197">
        <v>0</v>
      </c>
      <c r="S53" s="197">
        <v>1.58</v>
      </c>
      <c r="T53" s="197">
        <v>0.15999999999999992</v>
      </c>
      <c r="U53" s="197">
        <v>2.9699999999999998</v>
      </c>
      <c r="V53" s="197">
        <v>0</v>
      </c>
      <c r="W53" s="197">
        <v>2.7</v>
      </c>
      <c r="X53" s="197">
        <v>0.79</v>
      </c>
      <c r="Y53" s="197">
        <v>0.01</v>
      </c>
      <c r="Z53" s="197">
        <v>0.79</v>
      </c>
      <c r="AA53" s="197">
        <v>0.97</v>
      </c>
      <c r="AB53" s="197">
        <v>0</v>
      </c>
      <c r="AC53" s="197">
        <v>0.72</v>
      </c>
      <c r="AD53" s="197">
        <v>0</v>
      </c>
      <c r="AE53" s="197">
        <v>1.0000000000000004</v>
      </c>
      <c r="AF53" s="197">
        <v>0</v>
      </c>
      <c r="AG53" s="197">
        <v>3.42</v>
      </c>
      <c r="AH53" s="197">
        <v>0.56000000000000005</v>
      </c>
      <c r="AI53" s="197">
        <v>0.41</v>
      </c>
      <c r="AJ53" s="197">
        <v>0.56000000000000005</v>
      </c>
      <c r="AK53" s="197">
        <v>0.99</v>
      </c>
      <c r="AL53" s="197">
        <v>0</v>
      </c>
      <c r="AM53" s="197">
        <v>0.74</v>
      </c>
      <c r="AN53" s="197">
        <v>0</v>
      </c>
      <c r="AO53" s="197">
        <v>1.2799999999999996</v>
      </c>
      <c r="AP53" s="197">
        <v>0</v>
      </c>
      <c r="AQ53" s="197">
        <v>13.39</v>
      </c>
      <c r="AR53" s="197">
        <v>4.96</v>
      </c>
      <c r="AS53" s="197">
        <v>2.39</v>
      </c>
      <c r="AT53" s="197">
        <v>1.9</v>
      </c>
      <c r="AU53" s="197">
        <v>0.73</v>
      </c>
      <c r="AV53" s="197">
        <v>2.2599999999999998</v>
      </c>
      <c r="AW53" s="197">
        <v>3.58</v>
      </c>
      <c r="AX53" s="197">
        <v>0.80000000000000027</v>
      </c>
      <c r="AY53" s="197">
        <v>6.6899999999999995</v>
      </c>
      <c r="AZ53" s="303">
        <v>0</v>
      </c>
      <c r="BA53" s="313">
        <v>0</v>
      </c>
      <c r="BB53" s="202"/>
      <c r="BC53" s="202"/>
      <c r="BD53" s="202"/>
      <c r="BE53" s="202"/>
      <c r="BF53" s="202">
        <v>18</v>
      </c>
      <c r="BG53" s="202">
        <v>5.4</v>
      </c>
      <c r="BH53" s="202">
        <v>3.6</v>
      </c>
      <c r="BI53" s="202">
        <v>3.6</v>
      </c>
      <c r="BJ53" s="202">
        <v>5.4</v>
      </c>
      <c r="BK53" s="202">
        <v>9</v>
      </c>
      <c r="BL53" s="202">
        <v>2.7</v>
      </c>
      <c r="BM53" s="202">
        <v>1.8</v>
      </c>
      <c r="BN53" s="202">
        <v>1.8</v>
      </c>
      <c r="BO53" s="202">
        <v>2.7</v>
      </c>
      <c r="BP53" s="202">
        <v>9</v>
      </c>
      <c r="BQ53" s="202">
        <v>2.7</v>
      </c>
      <c r="BR53" s="202">
        <v>1.8</v>
      </c>
      <c r="BS53" s="202">
        <v>1.8</v>
      </c>
      <c r="BT53" s="202">
        <v>2.7</v>
      </c>
      <c r="BU53" s="334">
        <v>45</v>
      </c>
      <c r="BV53" s="334">
        <v>13.5</v>
      </c>
      <c r="BW53" s="334">
        <v>9</v>
      </c>
      <c r="BX53" s="334">
        <v>9</v>
      </c>
      <c r="BY53" s="314">
        <v>13.5</v>
      </c>
    </row>
    <row r="54" spans="1:77" s="184" customFormat="1" ht="51.95" customHeight="1">
      <c r="A54" s="91">
        <v>26</v>
      </c>
      <c r="B54" s="183" t="s">
        <v>60</v>
      </c>
      <c r="C54" s="197">
        <v>0</v>
      </c>
      <c r="D54" s="197">
        <v>0</v>
      </c>
      <c r="E54" s="197"/>
      <c r="F54" s="197"/>
      <c r="G54" s="197"/>
      <c r="H54" s="197"/>
      <c r="I54" s="197"/>
      <c r="J54" s="197"/>
      <c r="K54" s="197">
        <v>0</v>
      </c>
      <c r="L54" s="197">
        <v>0</v>
      </c>
      <c r="M54" s="197">
        <v>0.02</v>
      </c>
      <c r="N54" s="197">
        <v>3.6</v>
      </c>
      <c r="O54" s="197"/>
      <c r="P54" s="197"/>
      <c r="Q54" s="197"/>
      <c r="R54" s="197"/>
      <c r="S54" s="197">
        <v>0.02</v>
      </c>
      <c r="T54" s="197">
        <v>3.6</v>
      </c>
      <c r="U54" s="197"/>
      <c r="V54" s="197"/>
      <c r="W54" s="197">
        <v>0</v>
      </c>
      <c r="X54" s="197">
        <v>0</v>
      </c>
      <c r="Y54" s="197"/>
      <c r="Z54" s="197"/>
      <c r="AA54" s="197"/>
      <c r="AB54" s="197"/>
      <c r="AC54" s="197"/>
      <c r="AD54" s="197"/>
      <c r="AE54" s="197">
        <v>0</v>
      </c>
      <c r="AF54" s="197">
        <v>0</v>
      </c>
      <c r="AG54" s="197">
        <v>0</v>
      </c>
      <c r="AH54" s="197">
        <v>0</v>
      </c>
      <c r="AI54" s="197"/>
      <c r="AJ54" s="197"/>
      <c r="AK54" s="197"/>
      <c r="AL54" s="197"/>
      <c r="AM54" s="197"/>
      <c r="AN54" s="197"/>
      <c r="AO54" s="197">
        <v>0</v>
      </c>
      <c r="AP54" s="197">
        <v>0</v>
      </c>
      <c r="AQ54" s="197">
        <v>0</v>
      </c>
      <c r="AR54" s="197">
        <v>0</v>
      </c>
      <c r="AS54" s="197"/>
      <c r="AT54" s="197"/>
      <c r="AU54" s="197"/>
      <c r="AV54" s="197"/>
      <c r="AW54" s="197"/>
      <c r="AX54" s="197"/>
      <c r="AY54" s="197">
        <v>0</v>
      </c>
      <c r="AZ54" s="303">
        <v>0</v>
      </c>
      <c r="BA54" s="313">
        <v>0</v>
      </c>
      <c r="BB54" s="202"/>
      <c r="BC54" s="202"/>
      <c r="BD54" s="202"/>
      <c r="BE54" s="202"/>
      <c r="BF54" s="202">
        <v>55</v>
      </c>
      <c r="BG54" s="202"/>
      <c r="BH54" s="202"/>
      <c r="BI54" s="202">
        <v>55</v>
      </c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334"/>
      <c r="BV54" s="334"/>
      <c r="BW54" s="334"/>
      <c r="BX54" s="334"/>
      <c r="BY54" s="314"/>
    </row>
    <row r="55" spans="1:77" s="184" customFormat="1" ht="51.95" customHeight="1">
      <c r="A55" s="91">
        <v>27</v>
      </c>
      <c r="B55" s="183" t="s">
        <v>61</v>
      </c>
      <c r="C55" s="197">
        <v>0</v>
      </c>
      <c r="D55" s="197">
        <v>0</v>
      </c>
      <c r="E55" s="197"/>
      <c r="F55" s="197"/>
      <c r="G55" s="197"/>
      <c r="H55" s="197"/>
      <c r="I55" s="197"/>
      <c r="J55" s="197"/>
      <c r="K55" s="197">
        <v>0</v>
      </c>
      <c r="L55" s="197">
        <v>0</v>
      </c>
      <c r="M55" s="197">
        <v>6.16</v>
      </c>
      <c r="N55" s="197">
        <v>0</v>
      </c>
      <c r="O55" s="197"/>
      <c r="P55" s="197"/>
      <c r="Q55" s="197"/>
      <c r="R55" s="197"/>
      <c r="S55" s="197"/>
      <c r="T55" s="197"/>
      <c r="U55" s="197">
        <v>6.16</v>
      </c>
      <c r="V55" s="197">
        <v>0</v>
      </c>
      <c r="W55" s="197">
        <v>0</v>
      </c>
      <c r="X55" s="197">
        <v>0</v>
      </c>
      <c r="Y55" s="197"/>
      <c r="Z55" s="197"/>
      <c r="AA55" s="197"/>
      <c r="AB55" s="197"/>
      <c r="AC55" s="197"/>
      <c r="AD55" s="197"/>
      <c r="AE55" s="197">
        <v>0</v>
      </c>
      <c r="AF55" s="197">
        <v>0</v>
      </c>
      <c r="AG55" s="197">
        <v>0</v>
      </c>
      <c r="AH55" s="197">
        <v>0</v>
      </c>
      <c r="AI55" s="197"/>
      <c r="AJ55" s="197"/>
      <c r="AK55" s="197"/>
      <c r="AL55" s="197"/>
      <c r="AM55" s="197"/>
      <c r="AN55" s="197"/>
      <c r="AO55" s="197">
        <v>0</v>
      </c>
      <c r="AP55" s="197">
        <v>0</v>
      </c>
      <c r="AQ55" s="197">
        <v>0</v>
      </c>
      <c r="AR55" s="197">
        <v>0</v>
      </c>
      <c r="AS55" s="197"/>
      <c r="AT55" s="197"/>
      <c r="AU55" s="197"/>
      <c r="AV55" s="197"/>
      <c r="AW55" s="197"/>
      <c r="AX55" s="197"/>
      <c r="AY55" s="197">
        <v>0</v>
      </c>
      <c r="AZ55" s="303">
        <v>0</v>
      </c>
      <c r="BA55" s="313">
        <v>0</v>
      </c>
      <c r="BB55" s="202"/>
      <c r="BC55" s="202"/>
      <c r="BD55" s="202"/>
      <c r="BE55" s="202"/>
      <c r="BF55" s="202">
        <v>28.5</v>
      </c>
      <c r="BG55" s="202"/>
      <c r="BH55" s="202"/>
      <c r="BI55" s="202"/>
      <c r="BJ55" s="202">
        <v>28.5</v>
      </c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334"/>
      <c r="BV55" s="334"/>
      <c r="BW55" s="334"/>
      <c r="BX55" s="334"/>
      <c r="BY55" s="314"/>
    </row>
    <row r="56" spans="1:77" s="96" customFormat="1" ht="12.75">
      <c r="A56" s="94"/>
      <c r="B56" s="95" t="s">
        <v>62</v>
      </c>
      <c r="C56" s="84">
        <v>0</v>
      </c>
      <c r="D56" s="84">
        <v>0</v>
      </c>
      <c r="E56" s="84"/>
      <c r="F56" s="84"/>
      <c r="G56" s="84"/>
      <c r="H56" s="84"/>
      <c r="I56" s="84"/>
      <c r="J56" s="84"/>
      <c r="K56" s="84">
        <v>0</v>
      </c>
      <c r="L56" s="84">
        <v>0</v>
      </c>
      <c r="M56" s="84">
        <v>62.231000000000009</v>
      </c>
      <c r="N56" s="84">
        <v>8.48</v>
      </c>
      <c r="O56" s="84">
        <v>0.11</v>
      </c>
      <c r="P56" s="84">
        <v>1.52</v>
      </c>
      <c r="Q56" s="84">
        <v>1.18</v>
      </c>
      <c r="R56" s="84">
        <v>0</v>
      </c>
      <c r="S56" s="84">
        <v>19.310999999999996</v>
      </c>
      <c r="T56" s="84">
        <v>6.76</v>
      </c>
      <c r="U56" s="84">
        <v>41.629999999999995</v>
      </c>
      <c r="V56" s="84">
        <v>0.2</v>
      </c>
      <c r="W56" s="84">
        <v>101.56699999999999</v>
      </c>
      <c r="X56" s="84">
        <v>7.08</v>
      </c>
      <c r="Y56" s="84">
        <v>46.876999999999995</v>
      </c>
      <c r="Z56" s="84">
        <v>3.42</v>
      </c>
      <c r="AA56" s="84">
        <v>0.97</v>
      </c>
      <c r="AB56" s="84">
        <v>0</v>
      </c>
      <c r="AC56" s="84">
        <v>34.119999999999997</v>
      </c>
      <c r="AD56" s="84">
        <v>2.4</v>
      </c>
      <c r="AE56" s="84">
        <v>19.600000000000001</v>
      </c>
      <c r="AF56" s="84">
        <v>1.26</v>
      </c>
      <c r="AG56" s="84">
        <v>3.42</v>
      </c>
      <c r="AH56" s="84">
        <v>0.56000000000000005</v>
      </c>
      <c r="AI56" s="84">
        <v>0.41</v>
      </c>
      <c r="AJ56" s="84">
        <v>0.56000000000000005</v>
      </c>
      <c r="AK56" s="84">
        <v>0.99</v>
      </c>
      <c r="AL56" s="84">
        <v>0</v>
      </c>
      <c r="AM56" s="84">
        <v>0.74</v>
      </c>
      <c r="AN56" s="84">
        <v>0</v>
      </c>
      <c r="AO56" s="84">
        <v>1.2799999999999996</v>
      </c>
      <c r="AP56" s="84">
        <v>0</v>
      </c>
      <c r="AQ56" s="84">
        <v>67.59</v>
      </c>
      <c r="AR56" s="84">
        <v>17.55</v>
      </c>
      <c r="AS56" s="84"/>
      <c r="AT56" s="84"/>
      <c r="AU56" s="84"/>
      <c r="AV56" s="84"/>
      <c r="AW56" s="84"/>
      <c r="AX56" s="84"/>
      <c r="AY56" s="84">
        <v>67.59</v>
      </c>
      <c r="AZ56" s="304">
        <v>17.55</v>
      </c>
      <c r="BA56" s="315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544.57799999999997</v>
      </c>
      <c r="BG56" s="84">
        <v>5.4</v>
      </c>
      <c r="BH56" s="84">
        <v>3.6</v>
      </c>
      <c r="BI56" s="84">
        <v>279.678</v>
      </c>
      <c r="BJ56" s="84">
        <v>255.9</v>
      </c>
      <c r="BK56" s="84">
        <v>577.24749999999995</v>
      </c>
      <c r="BL56" s="84">
        <v>252.7</v>
      </c>
      <c r="BM56" s="84">
        <v>1.8</v>
      </c>
      <c r="BN56" s="84">
        <v>179.04750000000001</v>
      </c>
      <c r="BO56" s="84">
        <v>143.69999999999999</v>
      </c>
      <c r="BP56" s="84">
        <v>9</v>
      </c>
      <c r="BQ56" s="84">
        <v>2.7</v>
      </c>
      <c r="BR56" s="84">
        <v>1.8</v>
      </c>
      <c r="BS56" s="84">
        <v>1.8</v>
      </c>
      <c r="BT56" s="84">
        <v>2.7</v>
      </c>
      <c r="BU56" s="336">
        <v>376.97</v>
      </c>
      <c r="BV56" s="85">
        <v>345.47</v>
      </c>
      <c r="BW56" s="85">
        <v>9</v>
      </c>
      <c r="BX56" s="84">
        <v>9</v>
      </c>
      <c r="BY56" s="85">
        <v>13.5</v>
      </c>
    </row>
    <row r="57" spans="1:77" s="90" customFormat="1" ht="20.100000000000001" customHeight="1">
      <c r="A57" s="86"/>
      <c r="B57" s="87" t="s">
        <v>28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302"/>
      <c r="BA57" s="312"/>
      <c r="BB57" s="103"/>
      <c r="BC57" s="103"/>
      <c r="BD57" s="103"/>
      <c r="BE57" s="103"/>
      <c r="BF57" s="103">
        <v>0</v>
      </c>
      <c r="BG57" s="103"/>
      <c r="BH57" s="103"/>
      <c r="BI57" s="103"/>
      <c r="BJ57" s="103">
        <v>0</v>
      </c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333"/>
      <c r="BV57" s="88"/>
      <c r="BW57" s="88"/>
      <c r="BX57" s="88"/>
      <c r="BY57" s="89"/>
    </row>
    <row r="58" spans="1:77" s="184" customFormat="1" ht="39.950000000000003" customHeight="1">
      <c r="A58" s="91">
        <v>28</v>
      </c>
      <c r="B58" s="183" t="s">
        <v>63</v>
      </c>
      <c r="C58" s="197">
        <v>3.117</v>
      </c>
      <c r="D58" s="197">
        <v>6.3</v>
      </c>
      <c r="E58" s="197"/>
      <c r="F58" s="197"/>
      <c r="G58" s="197"/>
      <c r="H58" s="197"/>
      <c r="I58" s="197"/>
      <c r="J58" s="197"/>
      <c r="K58" s="197">
        <v>3.117</v>
      </c>
      <c r="L58" s="197">
        <v>6.3</v>
      </c>
      <c r="M58" s="197">
        <v>0</v>
      </c>
      <c r="N58" s="197">
        <v>0</v>
      </c>
      <c r="O58" s="197"/>
      <c r="P58" s="197"/>
      <c r="Q58" s="197"/>
      <c r="R58" s="197"/>
      <c r="S58" s="197"/>
      <c r="T58" s="197"/>
      <c r="U58" s="197">
        <v>0</v>
      </c>
      <c r="V58" s="197">
        <v>0</v>
      </c>
      <c r="W58" s="197">
        <v>0</v>
      </c>
      <c r="X58" s="197">
        <v>0</v>
      </c>
      <c r="Y58" s="197"/>
      <c r="Z58" s="197"/>
      <c r="AA58" s="197"/>
      <c r="AB58" s="197"/>
      <c r="AC58" s="197"/>
      <c r="AD58" s="197"/>
      <c r="AE58" s="197">
        <v>0</v>
      </c>
      <c r="AF58" s="197">
        <v>0</v>
      </c>
      <c r="AG58" s="197">
        <v>0</v>
      </c>
      <c r="AH58" s="197">
        <v>0</v>
      </c>
      <c r="AI58" s="197"/>
      <c r="AJ58" s="197"/>
      <c r="AK58" s="197"/>
      <c r="AL58" s="197"/>
      <c r="AM58" s="197"/>
      <c r="AN58" s="197"/>
      <c r="AO58" s="197">
        <v>0</v>
      </c>
      <c r="AP58" s="197">
        <v>0</v>
      </c>
      <c r="AQ58" s="197">
        <v>0</v>
      </c>
      <c r="AR58" s="197">
        <v>0</v>
      </c>
      <c r="AS58" s="197"/>
      <c r="AT58" s="197"/>
      <c r="AU58" s="197"/>
      <c r="AV58" s="197"/>
      <c r="AW58" s="197"/>
      <c r="AX58" s="197"/>
      <c r="AY58" s="197">
        <v>0</v>
      </c>
      <c r="AZ58" s="303">
        <v>0</v>
      </c>
      <c r="BA58" s="313">
        <v>83.09976709</v>
      </c>
      <c r="BB58" s="202"/>
      <c r="BC58" s="202"/>
      <c r="BD58" s="202"/>
      <c r="BE58" s="202">
        <v>83.09976709</v>
      </c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334"/>
      <c r="BV58" s="334"/>
      <c r="BW58" s="334"/>
      <c r="BX58" s="334"/>
      <c r="BY58" s="314"/>
    </row>
    <row r="59" spans="1:77" s="184" customFormat="1" ht="39.950000000000003" customHeight="1">
      <c r="A59" s="91">
        <v>29</v>
      </c>
      <c r="B59" s="183" t="s">
        <v>64</v>
      </c>
      <c r="C59" s="197">
        <v>0</v>
      </c>
      <c r="D59" s="197">
        <v>0</v>
      </c>
      <c r="E59" s="197"/>
      <c r="F59" s="197"/>
      <c r="G59" s="197"/>
      <c r="H59" s="197"/>
      <c r="I59" s="197"/>
      <c r="J59" s="197"/>
      <c r="K59" s="197">
        <v>0</v>
      </c>
      <c r="L59" s="197">
        <v>0</v>
      </c>
      <c r="M59" s="197">
        <v>0</v>
      </c>
      <c r="N59" s="197">
        <v>0</v>
      </c>
      <c r="O59" s="197"/>
      <c r="P59" s="197"/>
      <c r="Q59" s="197"/>
      <c r="R59" s="197"/>
      <c r="S59" s="197"/>
      <c r="T59" s="197"/>
      <c r="U59" s="197">
        <v>0</v>
      </c>
      <c r="V59" s="197">
        <v>0</v>
      </c>
      <c r="W59" s="197">
        <v>0</v>
      </c>
      <c r="X59" s="197">
        <v>0</v>
      </c>
      <c r="Y59" s="197"/>
      <c r="Z59" s="197"/>
      <c r="AA59" s="197"/>
      <c r="AB59" s="197"/>
      <c r="AC59" s="197"/>
      <c r="AD59" s="197"/>
      <c r="AE59" s="197">
        <v>0</v>
      </c>
      <c r="AF59" s="197">
        <v>0</v>
      </c>
      <c r="AG59" s="197">
        <v>0</v>
      </c>
      <c r="AH59" s="197">
        <v>0</v>
      </c>
      <c r="AI59" s="197"/>
      <c r="AJ59" s="197"/>
      <c r="AK59" s="197"/>
      <c r="AL59" s="197"/>
      <c r="AM59" s="197"/>
      <c r="AN59" s="197"/>
      <c r="AO59" s="197">
        <v>0</v>
      </c>
      <c r="AP59" s="197">
        <v>0</v>
      </c>
      <c r="AQ59" s="197">
        <v>2.75</v>
      </c>
      <c r="AR59" s="197">
        <v>1.26</v>
      </c>
      <c r="AS59" s="197"/>
      <c r="AT59" s="197"/>
      <c r="AU59" s="197"/>
      <c r="AV59" s="197"/>
      <c r="AW59" s="197"/>
      <c r="AX59" s="197"/>
      <c r="AY59" s="197">
        <v>2.75</v>
      </c>
      <c r="AZ59" s="303">
        <v>1.26</v>
      </c>
      <c r="BA59" s="313">
        <v>0</v>
      </c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334">
        <v>20.3</v>
      </c>
      <c r="BV59" s="334"/>
      <c r="BW59" s="334"/>
      <c r="BX59" s="334"/>
      <c r="BY59" s="314">
        <v>20.3</v>
      </c>
    </row>
    <row r="60" spans="1:77" s="184" customFormat="1" ht="39.950000000000003" customHeight="1">
      <c r="A60" s="91">
        <v>30</v>
      </c>
      <c r="B60" s="183" t="s">
        <v>65</v>
      </c>
      <c r="C60" s="197">
        <v>0</v>
      </c>
      <c r="D60" s="197">
        <v>0</v>
      </c>
      <c r="E60" s="197"/>
      <c r="F60" s="197"/>
      <c r="G60" s="197"/>
      <c r="H60" s="197"/>
      <c r="I60" s="197"/>
      <c r="J60" s="197"/>
      <c r="K60" s="197">
        <v>0</v>
      </c>
      <c r="L60" s="197">
        <v>0</v>
      </c>
      <c r="M60" s="197">
        <v>0</v>
      </c>
      <c r="N60" s="197">
        <v>0</v>
      </c>
      <c r="O60" s="197"/>
      <c r="P60" s="197"/>
      <c r="Q60" s="197"/>
      <c r="R60" s="197"/>
      <c r="S60" s="197"/>
      <c r="T60" s="197"/>
      <c r="U60" s="197">
        <v>0</v>
      </c>
      <c r="V60" s="197">
        <v>0</v>
      </c>
      <c r="W60" s="197">
        <v>0</v>
      </c>
      <c r="X60" s="197">
        <v>0</v>
      </c>
      <c r="Y60" s="197"/>
      <c r="Z60" s="197"/>
      <c r="AA60" s="197"/>
      <c r="AB60" s="197"/>
      <c r="AC60" s="197"/>
      <c r="AD60" s="197"/>
      <c r="AE60" s="197">
        <v>0</v>
      </c>
      <c r="AF60" s="197">
        <v>0</v>
      </c>
      <c r="AG60" s="197">
        <v>0</v>
      </c>
      <c r="AH60" s="197">
        <v>0</v>
      </c>
      <c r="AI60" s="197"/>
      <c r="AJ60" s="197"/>
      <c r="AK60" s="197"/>
      <c r="AL60" s="197"/>
      <c r="AM60" s="197"/>
      <c r="AN60" s="197"/>
      <c r="AO60" s="197">
        <v>0</v>
      </c>
      <c r="AP60" s="197">
        <v>0</v>
      </c>
      <c r="AQ60" s="197">
        <v>0.4</v>
      </c>
      <c r="AR60" s="197">
        <v>1.26</v>
      </c>
      <c r="AS60" s="197"/>
      <c r="AT60" s="197"/>
      <c r="AU60" s="197"/>
      <c r="AV60" s="197"/>
      <c r="AW60" s="197"/>
      <c r="AX60" s="197"/>
      <c r="AY60" s="197">
        <v>0.4</v>
      </c>
      <c r="AZ60" s="303">
        <v>1.26</v>
      </c>
      <c r="BA60" s="313">
        <v>0</v>
      </c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334">
        <v>25.06</v>
      </c>
      <c r="BV60" s="334"/>
      <c r="BW60" s="334"/>
      <c r="BX60" s="334"/>
      <c r="BY60" s="314">
        <v>25.06</v>
      </c>
    </row>
    <row r="61" spans="1:77" s="184" customFormat="1" ht="27.95" customHeight="1">
      <c r="A61" s="91">
        <v>31</v>
      </c>
      <c r="B61" s="183" t="s">
        <v>66</v>
      </c>
      <c r="C61" s="197">
        <v>0</v>
      </c>
      <c r="D61" s="197">
        <v>0</v>
      </c>
      <c r="E61" s="197"/>
      <c r="F61" s="197"/>
      <c r="G61" s="197"/>
      <c r="H61" s="197"/>
      <c r="I61" s="197"/>
      <c r="J61" s="197"/>
      <c r="K61" s="197">
        <v>0</v>
      </c>
      <c r="L61" s="197">
        <v>0</v>
      </c>
      <c r="M61" s="197">
        <v>0</v>
      </c>
      <c r="N61" s="197">
        <v>0</v>
      </c>
      <c r="O61" s="197"/>
      <c r="P61" s="197"/>
      <c r="Q61" s="197"/>
      <c r="R61" s="197"/>
      <c r="S61" s="197"/>
      <c r="T61" s="197"/>
      <c r="U61" s="197">
        <v>0</v>
      </c>
      <c r="V61" s="197">
        <v>0</v>
      </c>
      <c r="W61" s="197">
        <v>0</v>
      </c>
      <c r="X61" s="197">
        <v>0</v>
      </c>
      <c r="Y61" s="197"/>
      <c r="Z61" s="197"/>
      <c r="AA61" s="197"/>
      <c r="AB61" s="197"/>
      <c r="AC61" s="197"/>
      <c r="AD61" s="197"/>
      <c r="AE61" s="197">
        <v>0</v>
      </c>
      <c r="AF61" s="197">
        <v>0</v>
      </c>
      <c r="AG61" s="197">
        <v>0</v>
      </c>
      <c r="AH61" s="197">
        <v>0</v>
      </c>
      <c r="AI61" s="197"/>
      <c r="AJ61" s="197"/>
      <c r="AK61" s="197"/>
      <c r="AL61" s="197"/>
      <c r="AM61" s="197"/>
      <c r="AN61" s="197"/>
      <c r="AO61" s="197">
        <v>0</v>
      </c>
      <c r="AP61" s="197">
        <v>0</v>
      </c>
      <c r="AQ61" s="197">
        <v>7.4</v>
      </c>
      <c r="AR61" s="197">
        <v>1.26</v>
      </c>
      <c r="AS61" s="197"/>
      <c r="AT61" s="197"/>
      <c r="AU61" s="197"/>
      <c r="AV61" s="197"/>
      <c r="AW61" s="197"/>
      <c r="AX61" s="197"/>
      <c r="AY61" s="197">
        <v>7.4</v>
      </c>
      <c r="AZ61" s="303">
        <v>1.26</v>
      </c>
      <c r="BA61" s="313">
        <v>0</v>
      </c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334">
        <v>75.319999999999993</v>
      </c>
      <c r="BV61" s="334"/>
      <c r="BW61" s="334"/>
      <c r="BX61" s="334"/>
      <c r="BY61" s="314">
        <v>75.319999999999993</v>
      </c>
    </row>
    <row r="62" spans="1:77" s="184" customFormat="1" ht="57.75" customHeight="1">
      <c r="A62" s="91">
        <v>32</v>
      </c>
      <c r="B62" s="183" t="s">
        <v>67</v>
      </c>
      <c r="C62" s="197">
        <v>5.92</v>
      </c>
      <c r="D62" s="197">
        <v>3.95</v>
      </c>
      <c r="E62" s="197"/>
      <c r="F62" s="197"/>
      <c r="G62" s="197"/>
      <c r="H62" s="197"/>
      <c r="I62" s="197"/>
      <c r="J62" s="197"/>
      <c r="K62" s="197">
        <v>5.92</v>
      </c>
      <c r="L62" s="197">
        <v>3.95</v>
      </c>
      <c r="M62" s="197">
        <v>4.58</v>
      </c>
      <c r="N62" s="197">
        <v>2.29</v>
      </c>
      <c r="O62" s="197">
        <v>0.05</v>
      </c>
      <c r="P62" s="197">
        <v>1.66</v>
      </c>
      <c r="Q62" s="197">
        <v>0.66</v>
      </c>
      <c r="R62" s="197">
        <v>0.63000000000000012</v>
      </c>
      <c r="S62" s="197">
        <v>1.37</v>
      </c>
      <c r="T62" s="197">
        <v>0</v>
      </c>
      <c r="U62" s="197">
        <v>2.5</v>
      </c>
      <c r="V62" s="197">
        <v>0</v>
      </c>
      <c r="W62" s="197">
        <v>0</v>
      </c>
      <c r="X62" s="197">
        <v>0</v>
      </c>
      <c r="Y62" s="197"/>
      <c r="Z62" s="197"/>
      <c r="AA62" s="197"/>
      <c r="AB62" s="197"/>
      <c r="AC62" s="197"/>
      <c r="AD62" s="197"/>
      <c r="AE62" s="197">
        <v>0</v>
      </c>
      <c r="AF62" s="197">
        <v>0</v>
      </c>
      <c r="AG62" s="197">
        <v>0</v>
      </c>
      <c r="AH62" s="197">
        <v>0</v>
      </c>
      <c r="AI62" s="197"/>
      <c r="AJ62" s="197"/>
      <c r="AK62" s="197"/>
      <c r="AL62" s="197"/>
      <c r="AM62" s="197"/>
      <c r="AN62" s="197"/>
      <c r="AO62" s="197">
        <v>0</v>
      </c>
      <c r="AP62" s="197">
        <v>0</v>
      </c>
      <c r="AQ62" s="197">
        <v>0</v>
      </c>
      <c r="AR62" s="197">
        <v>0</v>
      </c>
      <c r="AS62" s="197"/>
      <c r="AT62" s="197"/>
      <c r="AU62" s="197"/>
      <c r="AV62" s="197"/>
      <c r="AW62" s="197"/>
      <c r="AX62" s="197"/>
      <c r="AY62" s="197">
        <v>0</v>
      </c>
      <c r="AZ62" s="303">
        <v>0</v>
      </c>
      <c r="BA62" s="313">
        <v>27</v>
      </c>
      <c r="BB62" s="202"/>
      <c r="BC62" s="202"/>
      <c r="BD62" s="202"/>
      <c r="BE62" s="202">
        <v>27</v>
      </c>
      <c r="BF62" s="202">
        <v>18</v>
      </c>
      <c r="BG62" s="202">
        <v>5.4</v>
      </c>
      <c r="BH62" s="202">
        <v>3.6</v>
      </c>
      <c r="BI62" s="202">
        <v>3.6</v>
      </c>
      <c r="BJ62" s="202">
        <v>5.4</v>
      </c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334"/>
      <c r="BV62" s="334"/>
      <c r="BW62" s="334"/>
      <c r="BX62" s="334"/>
      <c r="BY62" s="314"/>
    </row>
    <row r="63" spans="1:77" s="184" customFormat="1" ht="47.25" customHeight="1">
      <c r="A63" s="91">
        <v>33</v>
      </c>
      <c r="B63" s="183" t="s">
        <v>68</v>
      </c>
      <c r="C63" s="197">
        <v>0</v>
      </c>
      <c r="D63" s="197">
        <v>0</v>
      </c>
      <c r="E63" s="197"/>
      <c r="F63" s="197"/>
      <c r="G63" s="197"/>
      <c r="H63" s="197"/>
      <c r="I63" s="197"/>
      <c r="J63" s="197"/>
      <c r="K63" s="197">
        <v>0</v>
      </c>
      <c r="L63" s="197">
        <v>0</v>
      </c>
      <c r="M63" s="197">
        <v>1.1299999999999999</v>
      </c>
      <c r="N63" s="197">
        <v>1.26</v>
      </c>
      <c r="O63" s="197"/>
      <c r="P63" s="197"/>
      <c r="Q63" s="197"/>
      <c r="R63" s="197"/>
      <c r="S63" s="197"/>
      <c r="T63" s="197"/>
      <c r="U63" s="197">
        <v>1.1299999999999999</v>
      </c>
      <c r="V63" s="197">
        <v>1.26</v>
      </c>
      <c r="W63" s="197">
        <v>0</v>
      </c>
      <c r="X63" s="197">
        <v>0</v>
      </c>
      <c r="Y63" s="197"/>
      <c r="Z63" s="197"/>
      <c r="AA63" s="197"/>
      <c r="AB63" s="197"/>
      <c r="AC63" s="197"/>
      <c r="AD63" s="197"/>
      <c r="AE63" s="197">
        <v>0</v>
      </c>
      <c r="AF63" s="197">
        <v>0</v>
      </c>
      <c r="AG63" s="197">
        <v>0</v>
      </c>
      <c r="AH63" s="197">
        <v>0</v>
      </c>
      <c r="AI63" s="197"/>
      <c r="AJ63" s="197"/>
      <c r="AK63" s="197"/>
      <c r="AL63" s="197"/>
      <c r="AM63" s="197"/>
      <c r="AN63" s="197"/>
      <c r="AO63" s="197">
        <v>0</v>
      </c>
      <c r="AP63" s="197">
        <v>0</v>
      </c>
      <c r="AQ63" s="197">
        <v>0</v>
      </c>
      <c r="AR63" s="197">
        <v>0</v>
      </c>
      <c r="AS63" s="197"/>
      <c r="AT63" s="197"/>
      <c r="AU63" s="197"/>
      <c r="AV63" s="197"/>
      <c r="AW63" s="197"/>
      <c r="AX63" s="197"/>
      <c r="AY63" s="197">
        <v>0</v>
      </c>
      <c r="AZ63" s="303">
        <v>0</v>
      </c>
      <c r="BA63" s="313">
        <v>0</v>
      </c>
      <c r="BB63" s="202"/>
      <c r="BC63" s="202"/>
      <c r="BD63" s="202"/>
      <c r="BE63" s="202"/>
      <c r="BF63" s="202">
        <v>20</v>
      </c>
      <c r="BG63" s="202"/>
      <c r="BH63" s="202"/>
      <c r="BI63" s="202"/>
      <c r="BJ63" s="202">
        <v>20</v>
      </c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334"/>
      <c r="BV63" s="334"/>
      <c r="BW63" s="334"/>
      <c r="BX63" s="334"/>
      <c r="BY63" s="314"/>
    </row>
    <row r="64" spans="1:77" s="184" customFormat="1" ht="27.95" customHeight="1">
      <c r="A64" s="91">
        <v>34</v>
      </c>
      <c r="B64" s="183" t="s">
        <v>69</v>
      </c>
      <c r="C64" s="197">
        <v>0</v>
      </c>
      <c r="D64" s="197">
        <v>0</v>
      </c>
      <c r="E64" s="197"/>
      <c r="F64" s="197"/>
      <c r="G64" s="197"/>
      <c r="H64" s="197"/>
      <c r="I64" s="197"/>
      <c r="J64" s="197"/>
      <c r="K64" s="197">
        <v>0</v>
      </c>
      <c r="L64" s="197">
        <v>0</v>
      </c>
      <c r="M64" s="197">
        <v>2.15</v>
      </c>
      <c r="N64" s="197">
        <v>0</v>
      </c>
      <c r="O64" s="197"/>
      <c r="P64" s="197"/>
      <c r="Q64" s="197"/>
      <c r="R64" s="197"/>
      <c r="S64" s="197"/>
      <c r="T64" s="197"/>
      <c r="U64" s="197">
        <v>2.15</v>
      </c>
      <c r="V64" s="197">
        <v>0</v>
      </c>
      <c r="W64" s="197">
        <v>0</v>
      </c>
      <c r="X64" s="197">
        <v>0</v>
      </c>
      <c r="Y64" s="197"/>
      <c r="Z64" s="197"/>
      <c r="AA64" s="197"/>
      <c r="AB64" s="197"/>
      <c r="AC64" s="197"/>
      <c r="AD64" s="197"/>
      <c r="AE64" s="197">
        <v>0</v>
      </c>
      <c r="AF64" s="197">
        <v>0</v>
      </c>
      <c r="AG64" s="197">
        <v>0</v>
      </c>
      <c r="AH64" s="197">
        <v>0</v>
      </c>
      <c r="AI64" s="197"/>
      <c r="AJ64" s="197"/>
      <c r="AK64" s="197"/>
      <c r="AL64" s="197"/>
      <c r="AM64" s="197"/>
      <c r="AN64" s="197"/>
      <c r="AO64" s="197">
        <v>0</v>
      </c>
      <c r="AP64" s="197">
        <v>0</v>
      </c>
      <c r="AQ64" s="197">
        <v>0</v>
      </c>
      <c r="AR64" s="197">
        <v>0</v>
      </c>
      <c r="AS64" s="197"/>
      <c r="AT64" s="197"/>
      <c r="AU64" s="197"/>
      <c r="AV64" s="197"/>
      <c r="AW64" s="197"/>
      <c r="AX64" s="197"/>
      <c r="AY64" s="197">
        <v>0</v>
      </c>
      <c r="AZ64" s="303">
        <v>0</v>
      </c>
      <c r="BA64" s="313">
        <v>0</v>
      </c>
      <c r="BB64" s="202"/>
      <c r="BC64" s="202"/>
      <c r="BD64" s="202"/>
      <c r="BE64" s="202"/>
      <c r="BF64" s="202">
        <v>14</v>
      </c>
      <c r="BG64" s="202"/>
      <c r="BH64" s="202"/>
      <c r="BI64" s="202"/>
      <c r="BJ64" s="202">
        <v>14</v>
      </c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334"/>
      <c r="BV64" s="334"/>
      <c r="BW64" s="334"/>
      <c r="BX64" s="334"/>
      <c r="BY64" s="314"/>
    </row>
    <row r="65" spans="1:77" s="96" customFormat="1" ht="12.75">
      <c r="A65" s="94"/>
      <c r="B65" s="95" t="s">
        <v>30</v>
      </c>
      <c r="C65" s="84">
        <v>9.036999999999999</v>
      </c>
      <c r="D65" s="84">
        <v>10.25</v>
      </c>
      <c r="E65" s="84"/>
      <c r="F65" s="84"/>
      <c r="G65" s="84"/>
      <c r="H65" s="84"/>
      <c r="I65" s="84"/>
      <c r="J65" s="84"/>
      <c r="K65" s="84">
        <v>9.036999999999999</v>
      </c>
      <c r="L65" s="84">
        <v>10.25</v>
      </c>
      <c r="M65" s="84">
        <v>7.8599999999999994</v>
      </c>
      <c r="N65" s="84">
        <v>3.55</v>
      </c>
      <c r="O65" s="84">
        <v>0.05</v>
      </c>
      <c r="P65" s="84">
        <v>1.66</v>
      </c>
      <c r="Q65" s="84">
        <v>0.66</v>
      </c>
      <c r="R65" s="84">
        <v>0.63000000000000012</v>
      </c>
      <c r="S65" s="84">
        <v>1.37</v>
      </c>
      <c r="T65" s="84">
        <v>0</v>
      </c>
      <c r="U65" s="84">
        <v>5.7799999999999994</v>
      </c>
      <c r="V65" s="84">
        <v>1.26</v>
      </c>
      <c r="W65" s="84">
        <v>0</v>
      </c>
      <c r="X65" s="84">
        <v>0</v>
      </c>
      <c r="Y65" s="84"/>
      <c r="Z65" s="84"/>
      <c r="AA65" s="84"/>
      <c r="AB65" s="84"/>
      <c r="AC65" s="84"/>
      <c r="AD65" s="84"/>
      <c r="AE65" s="84">
        <v>0</v>
      </c>
      <c r="AF65" s="84">
        <v>0</v>
      </c>
      <c r="AG65" s="84">
        <v>0</v>
      </c>
      <c r="AH65" s="84">
        <v>0</v>
      </c>
      <c r="AI65" s="84"/>
      <c r="AJ65" s="84"/>
      <c r="AK65" s="84"/>
      <c r="AL65" s="84"/>
      <c r="AM65" s="84"/>
      <c r="AN65" s="84"/>
      <c r="AO65" s="84">
        <v>0</v>
      </c>
      <c r="AP65" s="84">
        <v>0</v>
      </c>
      <c r="AQ65" s="84">
        <v>10.55</v>
      </c>
      <c r="AR65" s="84">
        <v>3.7800000000000002</v>
      </c>
      <c r="AS65" s="84"/>
      <c r="AT65" s="84"/>
      <c r="AU65" s="84"/>
      <c r="AV65" s="84"/>
      <c r="AW65" s="84"/>
      <c r="AX65" s="84"/>
      <c r="AY65" s="84">
        <v>10.55</v>
      </c>
      <c r="AZ65" s="304">
        <v>3.7800000000000002</v>
      </c>
      <c r="BA65" s="315">
        <v>110.09976709</v>
      </c>
      <c r="BB65" s="84">
        <v>0</v>
      </c>
      <c r="BC65" s="84">
        <v>0</v>
      </c>
      <c r="BD65" s="84">
        <v>0</v>
      </c>
      <c r="BE65" s="84">
        <v>110.09976709</v>
      </c>
      <c r="BF65" s="84">
        <v>52</v>
      </c>
      <c r="BG65" s="84">
        <v>5.4</v>
      </c>
      <c r="BH65" s="84">
        <v>3.6</v>
      </c>
      <c r="BI65" s="84">
        <v>3.6</v>
      </c>
      <c r="BJ65" s="84">
        <v>39.4</v>
      </c>
      <c r="BK65" s="84">
        <v>0</v>
      </c>
      <c r="BL65" s="84"/>
      <c r="BM65" s="84"/>
      <c r="BN65" s="84"/>
      <c r="BO65" s="84">
        <v>0</v>
      </c>
      <c r="BP65" s="84">
        <v>0</v>
      </c>
      <c r="BQ65" s="84"/>
      <c r="BR65" s="84"/>
      <c r="BS65" s="84"/>
      <c r="BT65" s="84">
        <v>0</v>
      </c>
      <c r="BU65" s="336">
        <v>120.67999999999999</v>
      </c>
      <c r="BV65" s="98">
        <v>0</v>
      </c>
      <c r="BW65" s="98">
        <v>0</v>
      </c>
      <c r="BX65" s="98">
        <v>0</v>
      </c>
      <c r="BY65" s="347">
        <v>120.67999999999999</v>
      </c>
    </row>
    <row r="66" spans="1:77" s="90" customFormat="1" ht="20.100000000000001" customHeight="1">
      <c r="A66" s="86"/>
      <c r="B66" s="87" t="s">
        <v>70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302"/>
      <c r="BA66" s="312">
        <v>0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333"/>
      <c r="BV66" s="88"/>
      <c r="BW66" s="88"/>
      <c r="BX66" s="88"/>
      <c r="BY66" s="89"/>
    </row>
    <row r="67" spans="1:77" s="184" customFormat="1" ht="27.95" customHeight="1">
      <c r="A67" s="91">
        <v>35</v>
      </c>
      <c r="B67" s="183" t="s">
        <v>71</v>
      </c>
      <c r="C67" s="197">
        <v>0</v>
      </c>
      <c r="D67" s="197">
        <v>0</v>
      </c>
      <c r="E67" s="197"/>
      <c r="F67" s="197"/>
      <c r="G67" s="197"/>
      <c r="H67" s="197"/>
      <c r="I67" s="197"/>
      <c r="J67" s="197"/>
      <c r="K67" s="197">
        <v>0</v>
      </c>
      <c r="L67" s="197">
        <v>0</v>
      </c>
      <c r="M67" s="197">
        <v>0</v>
      </c>
      <c r="N67" s="197">
        <v>1.26</v>
      </c>
      <c r="O67" s="197">
        <v>0</v>
      </c>
      <c r="P67" s="197">
        <v>1.26</v>
      </c>
      <c r="Q67" s="197"/>
      <c r="R67" s="197"/>
      <c r="S67" s="197"/>
      <c r="T67" s="197"/>
      <c r="U67" s="197"/>
      <c r="V67" s="197"/>
      <c r="W67" s="197">
        <v>0</v>
      </c>
      <c r="X67" s="197">
        <v>0</v>
      </c>
      <c r="Y67" s="197"/>
      <c r="Z67" s="197"/>
      <c r="AA67" s="197"/>
      <c r="AB67" s="197"/>
      <c r="AC67" s="197"/>
      <c r="AD67" s="197"/>
      <c r="AE67" s="197">
        <v>0</v>
      </c>
      <c r="AF67" s="197">
        <v>0</v>
      </c>
      <c r="AG67" s="197">
        <v>0</v>
      </c>
      <c r="AH67" s="197">
        <v>0</v>
      </c>
      <c r="AI67" s="197"/>
      <c r="AJ67" s="197"/>
      <c r="AK67" s="197"/>
      <c r="AL67" s="197"/>
      <c r="AM67" s="197"/>
      <c r="AN67" s="197"/>
      <c r="AO67" s="197">
        <v>0</v>
      </c>
      <c r="AP67" s="197">
        <v>0</v>
      </c>
      <c r="AQ67" s="197">
        <v>0</v>
      </c>
      <c r="AR67" s="197">
        <v>0</v>
      </c>
      <c r="AS67" s="197"/>
      <c r="AT67" s="197"/>
      <c r="AU67" s="197"/>
      <c r="AV67" s="197"/>
      <c r="AW67" s="197"/>
      <c r="AX67" s="197"/>
      <c r="AY67" s="197">
        <v>0</v>
      </c>
      <c r="AZ67" s="303">
        <v>0</v>
      </c>
      <c r="BA67" s="313">
        <v>0</v>
      </c>
      <c r="BB67" s="202"/>
      <c r="BC67" s="202"/>
      <c r="BD67" s="202"/>
      <c r="BE67" s="202"/>
      <c r="BF67" s="202">
        <v>33.21194414</v>
      </c>
      <c r="BG67" s="202">
        <v>33.21194414</v>
      </c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334"/>
      <c r="BV67" s="334"/>
      <c r="BW67" s="334"/>
      <c r="BX67" s="334"/>
      <c r="BY67" s="314"/>
    </row>
    <row r="68" spans="1:77" s="184" customFormat="1" ht="49.5" customHeight="1">
      <c r="A68" s="91">
        <v>36</v>
      </c>
      <c r="B68" s="183" t="s">
        <v>72</v>
      </c>
      <c r="C68" s="197">
        <v>0</v>
      </c>
      <c r="D68" s="197">
        <v>0</v>
      </c>
      <c r="E68" s="197"/>
      <c r="F68" s="197"/>
      <c r="G68" s="197"/>
      <c r="H68" s="197"/>
      <c r="I68" s="197"/>
      <c r="J68" s="197"/>
      <c r="K68" s="197">
        <v>0</v>
      </c>
      <c r="L68" s="197">
        <v>0</v>
      </c>
      <c r="M68" s="197">
        <v>0</v>
      </c>
      <c r="N68" s="197">
        <v>0</v>
      </c>
      <c r="O68" s="197"/>
      <c r="P68" s="197"/>
      <c r="Q68" s="197"/>
      <c r="R68" s="197"/>
      <c r="S68" s="197"/>
      <c r="T68" s="197"/>
      <c r="U68" s="197">
        <v>0</v>
      </c>
      <c r="V68" s="197">
        <v>0</v>
      </c>
      <c r="W68" s="197">
        <v>0</v>
      </c>
      <c r="X68" s="197">
        <v>0</v>
      </c>
      <c r="Y68" s="197"/>
      <c r="Z68" s="197"/>
      <c r="AA68" s="197"/>
      <c r="AB68" s="197"/>
      <c r="AC68" s="197"/>
      <c r="AD68" s="197"/>
      <c r="AE68" s="197">
        <v>0</v>
      </c>
      <c r="AF68" s="197">
        <v>0</v>
      </c>
      <c r="AG68" s="197">
        <v>0</v>
      </c>
      <c r="AH68" s="197">
        <v>0</v>
      </c>
      <c r="AI68" s="197"/>
      <c r="AJ68" s="197"/>
      <c r="AK68" s="197"/>
      <c r="AL68" s="197"/>
      <c r="AM68" s="197"/>
      <c r="AN68" s="197"/>
      <c r="AO68" s="197">
        <v>0</v>
      </c>
      <c r="AP68" s="197">
        <v>0</v>
      </c>
      <c r="AQ68" s="197">
        <v>1.92</v>
      </c>
      <c r="AR68" s="197">
        <v>0</v>
      </c>
      <c r="AS68" s="197"/>
      <c r="AT68" s="197"/>
      <c r="AU68" s="197"/>
      <c r="AV68" s="197"/>
      <c r="AW68" s="197"/>
      <c r="AX68" s="197"/>
      <c r="AY68" s="197">
        <v>1.92</v>
      </c>
      <c r="AZ68" s="303">
        <v>0</v>
      </c>
      <c r="BA68" s="313">
        <v>0</v>
      </c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334">
        <v>17.20368513</v>
      </c>
      <c r="BV68" s="334"/>
      <c r="BW68" s="334"/>
      <c r="BX68" s="334"/>
      <c r="BY68" s="348">
        <v>17.20368513</v>
      </c>
    </row>
    <row r="69" spans="1:77" s="184" customFormat="1" ht="50.1" customHeight="1">
      <c r="A69" s="91">
        <v>37</v>
      </c>
      <c r="B69" s="183" t="s">
        <v>73</v>
      </c>
      <c r="C69" s="197">
        <v>0</v>
      </c>
      <c r="D69" s="197">
        <v>0</v>
      </c>
      <c r="E69" s="197"/>
      <c r="F69" s="197"/>
      <c r="G69" s="197"/>
      <c r="H69" s="197"/>
      <c r="I69" s="197"/>
      <c r="J69" s="197"/>
      <c r="K69" s="197">
        <v>0</v>
      </c>
      <c r="L69" s="197">
        <v>0</v>
      </c>
      <c r="M69" s="197">
        <v>0</v>
      </c>
      <c r="N69" s="197">
        <v>0</v>
      </c>
      <c r="O69" s="197"/>
      <c r="P69" s="197"/>
      <c r="Q69" s="197"/>
      <c r="R69" s="197"/>
      <c r="S69" s="197"/>
      <c r="T69" s="197"/>
      <c r="U69" s="197">
        <v>0</v>
      </c>
      <c r="V69" s="197">
        <v>0</v>
      </c>
      <c r="W69" s="197">
        <v>0</v>
      </c>
      <c r="X69" s="197">
        <v>0</v>
      </c>
      <c r="Y69" s="197"/>
      <c r="Z69" s="197"/>
      <c r="AA69" s="197"/>
      <c r="AB69" s="197"/>
      <c r="AC69" s="197"/>
      <c r="AD69" s="197"/>
      <c r="AE69" s="197">
        <v>0</v>
      </c>
      <c r="AF69" s="197">
        <v>0</v>
      </c>
      <c r="AG69" s="197">
        <v>0</v>
      </c>
      <c r="AH69" s="197">
        <v>0</v>
      </c>
      <c r="AI69" s="197"/>
      <c r="AJ69" s="197"/>
      <c r="AK69" s="197"/>
      <c r="AL69" s="197"/>
      <c r="AM69" s="197"/>
      <c r="AN69" s="197"/>
      <c r="AO69" s="197">
        <v>0</v>
      </c>
      <c r="AP69" s="197">
        <v>0</v>
      </c>
      <c r="AQ69" s="197">
        <v>81</v>
      </c>
      <c r="AR69" s="197">
        <v>5.71</v>
      </c>
      <c r="AS69" s="197"/>
      <c r="AT69" s="197"/>
      <c r="AU69" s="197"/>
      <c r="AV69" s="197"/>
      <c r="AW69" s="197"/>
      <c r="AX69" s="197"/>
      <c r="AY69" s="197">
        <v>81</v>
      </c>
      <c r="AZ69" s="303">
        <v>5.71</v>
      </c>
      <c r="BA69" s="313">
        <v>0</v>
      </c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334">
        <v>634.34811979000006</v>
      </c>
      <c r="BV69" s="334"/>
      <c r="BW69" s="334"/>
      <c r="BX69" s="334"/>
      <c r="BY69" s="348">
        <v>634.34811979000006</v>
      </c>
    </row>
    <row r="70" spans="1:77" s="184" customFormat="1" ht="42.75" customHeight="1">
      <c r="A70" s="91">
        <v>38</v>
      </c>
      <c r="B70" s="183" t="s">
        <v>74</v>
      </c>
      <c r="C70" s="197">
        <v>0</v>
      </c>
      <c r="D70" s="197">
        <v>0</v>
      </c>
      <c r="E70" s="197"/>
      <c r="F70" s="197"/>
      <c r="G70" s="197"/>
      <c r="H70" s="197"/>
      <c r="I70" s="197"/>
      <c r="J70" s="197"/>
      <c r="K70" s="197">
        <v>0</v>
      </c>
      <c r="L70" s="197">
        <v>0</v>
      </c>
      <c r="M70" s="197">
        <v>58.26</v>
      </c>
      <c r="N70" s="197">
        <v>4</v>
      </c>
      <c r="O70" s="197"/>
      <c r="P70" s="197"/>
      <c r="Q70" s="197"/>
      <c r="R70" s="197"/>
      <c r="S70" s="197">
        <v>58.26</v>
      </c>
      <c r="T70" s="197">
        <v>4</v>
      </c>
      <c r="U70" s="197"/>
      <c r="V70" s="197"/>
      <c r="W70" s="197">
        <v>0</v>
      </c>
      <c r="X70" s="197">
        <v>0</v>
      </c>
      <c r="Y70" s="197"/>
      <c r="Z70" s="197"/>
      <c r="AA70" s="197"/>
      <c r="AB70" s="197"/>
      <c r="AC70" s="197"/>
      <c r="AD70" s="197"/>
      <c r="AE70" s="197">
        <v>0</v>
      </c>
      <c r="AF70" s="197">
        <v>0</v>
      </c>
      <c r="AG70" s="197">
        <v>0</v>
      </c>
      <c r="AH70" s="197">
        <v>0</v>
      </c>
      <c r="AI70" s="197"/>
      <c r="AJ70" s="197"/>
      <c r="AK70" s="197"/>
      <c r="AL70" s="197"/>
      <c r="AM70" s="197"/>
      <c r="AN70" s="197"/>
      <c r="AO70" s="197">
        <v>0</v>
      </c>
      <c r="AP70" s="197">
        <v>0</v>
      </c>
      <c r="AQ70" s="197">
        <v>0</v>
      </c>
      <c r="AR70" s="197">
        <v>0</v>
      </c>
      <c r="AS70" s="197"/>
      <c r="AT70" s="197"/>
      <c r="AU70" s="197"/>
      <c r="AV70" s="197"/>
      <c r="AW70" s="197"/>
      <c r="AX70" s="197"/>
      <c r="AY70" s="197">
        <v>0</v>
      </c>
      <c r="AZ70" s="303">
        <v>0</v>
      </c>
      <c r="BA70" s="313">
        <v>0</v>
      </c>
      <c r="BB70" s="202"/>
      <c r="BC70" s="202"/>
      <c r="BD70" s="202"/>
      <c r="BE70" s="202"/>
      <c r="BF70" s="202">
        <v>169.69415791503948</v>
      </c>
      <c r="BG70" s="202"/>
      <c r="BH70" s="202"/>
      <c r="BI70" s="202">
        <v>169.69415791503948</v>
      </c>
      <c r="BJ70" s="202"/>
      <c r="BK70" s="202"/>
      <c r="BL70" s="202"/>
      <c r="BM70" s="202"/>
      <c r="BN70" s="202"/>
      <c r="BO70" s="202"/>
      <c r="BP70" s="202"/>
      <c r="BQ70" s="202"/>
      <c r="BR70" s="202"/>
      <c r="BS70" s="202"/>
      <c r="BT70" s="202"/>
      <c r="BU70" s="334"/>
      <c r="BV70" s="334"/>
      <c r="BW70" s="334"/>
      <c r="BX70" s="334"/>
      <c r="BY70" s="314"/>
    </row>
    <row r="71" spans="1:77" s="184" customFormat="1" ht="39.75" customHeight="1">
      <c r="A71" s="91">
        <v>39</v>
      </c>
      <c r="B71" s="183" t="s">
        <v>75</v>
      </c>
      <c r="C71" s="197">
        <v>0</v>
      </c>
      <c r="D71" s="197">
        <v>0</v>
      </c>
      <c r="E71" s="197"/>
      <c r="F71" s="197"/>
      <c r="G71" s="197"/>
      <c r="H71" s="197"/>
      <c r="I71" s="197"/>
      <c r="J71" s="197"/>
      <c r="K71" s="197">
        <v>0</v>
      </c>
      <c r="L71" s="197">
        <v>0</v>
      </c>
      <c r="M71" s="197">
        <v>48.96</v>
      </c>
      <c r="N71" s="197">
        <v>2.8</v>
      </c>
      <c r="O71" s="197"/>
      <c r="P71" s="197"/>
      <c r="Q71" s="197"/>
      <c r="R71" s="197"/>
      <c r="S71" s="197">
        <v>48.96</v>
      </c>
      <c r="T71" s="197">
        <v>2.8</v>
      </c>
      <c r="U71" s="197"/>
      <c r="V71" s="197"/>
      <c r="W71" s="197">
        <v>0</v>
      </c>
      <c r="X71" s="197">
        <v>0</v>
      </c>
      <c r="Y71" s="197"/>
      <c r="Z71" s="197"/>
      <c r="AA71" s="197"/>
      <c r="AB71" s="197"/>
      <c r="AC71" s="197"/>
      <c r="AD71" s="197"/>
      <c r="AE71" s="197">
        <v>0</v>
      </c>
      <c r="AF71" s="197">
        <v>0</v>
      </c>
      <c r="AG71" s="197">
        <v>0</v>
      </c>
      <c r="AH71" s="197">
        <v>0</v>
      </c>
      <c r="AI71" s="197"/>
      <c r="AJ71" s="197"/>
      <c r="AK71" s="197"/>
      <c r="AL71" s="197"/>
      <c r="AM71" s="197"/>
      <c r="AN71" s="197"/>
      <c r="AO71" s="197">
        <v>0</v>
      </c>
      <c r="AP71" s="197">
        <v>0</v>
      </c>
      <c r="AQ71" s="197">
        <v>0</v>
      </c>
      <c r="AR71" s="197">
        <v>0</v>
      </c>
      <c r="AS71" s="197"/>
      <c r="AT71" s="197"/>
      <c r="AU71" s="197"/>
      <c r="AV71" s="197"/>
      <c r="AW71" s="197"/>
      <c r="AX71" s="197"/>
      <c r="AY71" s="197">
        <v>0</v>
      </c>
      <c r="AZ71" s="303">
        <v>0</v>
      </c>
      <c r="BA71" s="313">
        <v>0</v>
      </c>
      <c r="BB71" s="202"/>
      <c r="BC71" s="202"/>
      <c r="BD71" s="202"/>
      <c r="BE71" s="202"/>
      <c r="BF71" s="202">
        <v>162.97</v>
      </c>
      <c r="BG71" s="202"/>
      <c r="BH71" s="202"/>
      <c r="BI71" s="202">
        <v>162.97</v>
      </c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334"/>
      <c r="BV71" s="334"/>
      <c r="BW71" s="334"/>
      <c r="BX71" s="334"/>
      <c r="BY71" s="314"/>
    </row>
    <row r="72" spans="1:77" s="184" customFormat="1" ht="47.25" customHeight="1">
      <c r="A72" s="91">
        <v>40</v>
      </c>
      <c r="B72" s="183" t="s">
        <v>76</v>
      </c>
      <c r="C72" s="197">
        <v>0</v>
      </c>
      <c r="D72" s="197">
        <v>0</v>
      </c>
      <c r="E72" s="197"/>
      <c r="F72" s="197"/>
      <c r="G72" s="197"/>
      <c r="H72" s="197"/>
      <c r="I72" s="197"/>
      <c r="J72" s="197"/>
      <c r="K72" s="197">
        <v>0</v>
      </c>
      <c r="L72" s="197">
        <v>0</v>
      </c>
      <c r="M72" s="197">
        <v>109.25</v>
      </c>
      <c r="N72" s="197">
        <v>12.6</v>
      </c>
      <c r="O72" s="197"/>
      <c r="P72" s="197"/>
      <c r="Q72" s="197"/>
      <c r="R72" s="197"/>
      <c r="S72" s="197"/>
      <c r="T72" s="197"/>
      <c r="U72" s="197">
        <v>109.25</v>
      </c>
      <c r="V72" s="197">
        <v>12.6</v>
      </c>
      <c r="W72" s="197">
        <v>0</v>
      </c>
      <c r="X72" s="197">
        <v>0</v>
      </c>
      <c r="Y72" s="197"/>
      <c r="Z72" s="197"/>
      <c r="AA72" s="197"/>
      <c r="AB72" s="197"/>
      <c r="AC72" s="197"/>
      <c r="AD72" s="197"/>
      <c r="AE72" s="197">
        <v>0</v>
      </c>
      <c r="AF72" s="197">
        <v>0</v>
      </c>
      <c r="AG72" s="197">
        <v>0</v>
      </c>
      <c r="AH72" s="197">
        <v>0</v>
      </c>
      <c r="AI72" s="197"/>
      <c r="AJ72" s="197"/>
      <c r="AK72" s="197"/>
      <c r="AL72" s="197"/>
      <c r="AM72" s="197"/>
      <c r="AN72" s="197"/>
      <c r="AO72" s="197">
        <v>0</v>
      </c>
      <c r="AP72" s="197">
        <v>0</v>
      </c>
      <c r="AQ72" s="197">
        <v>0</v>
      </c>
      <c r="AR72" s="197">
        <v>0</v>
      </c>
      <c r="AS72" s="197"/>
      <c r="AT72" s="197"/>
      <c r="AU72" s="197"/>
      <c r="AV72" s="197"/>
      <c r="AW72" s="197"/>
      <c r="AX72" s="197"/>
      <c r="AY72" s="197">
        <v>0</v>
      </c>
      <c r="AZ72" s="303">
        <v>0</v>
      </c>
      <c r="BA72" s="313">
        <v>0</v>
      </c>
      <c r="BB72" s="202"/>
      <c r="BC72" s="202"/>
      <c r="BD72" s="202"/>
      <c r="BE72" s="202"/>
      <c r="BF72" s="202">
        <v>256.69420588788819</v>
      </c>
      <c r="BG72" s="202"/>
      <c r="BH72" s="202"/>
      <c r="BI72" s="202"/>
      <c r="BJ72" s="202">
        <v>256.69420588788819</v>
      </c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334"/>
      <c r="BV72" s="334"/>
      <c r="BW72" s="334"/>
      <c r="BX72" s="334"/>
      <c r="BY72" s="314"/>
    </row>
    <row r="73" spans="1:77" s="184" customFormat="1" ht="39.950000000000003" customHeight="1">
      <c r="A73" s="91">
        <v>41</v>
      </c>
      <c r="B73" s="183" t="s">
        <v>77</v>
      </c>
      <c r="C73" s="197">
        <v>0</v>
      </c>
      <c r="D73" s="197">
        <v>0</v>
      </c>
      <c r="E73" s="197"/>
      <c r="F73" s="197"/>
      <c r="G73" s="197"/>
      <c r="H73" s="197"/>
      <c r="I73" s="197"/>
      <c r="J73" s="197"/>
      <c r="K73" s="197">
        <v>0</v>
      </c>
      <c r="L73" s="197">
        <v>0</v>
      </c>
      <c r="M73" s="197">
        <v>5.8</v>
      </c>
      <c r="N73" s="197">
        <v>1.2</v>
      </c>
      <c r="O73" s="197"/>
      <c r="P73" s="197"/>
      <c r="Q73" s="197"/>
      <c r="R73" s="197"/>
      <c r="S73" s="197">
        <v>5.8</v>
      </c>
      <c r="T73" s="197">
        <v>1.2</v>
      </c>
      <c r="U73" s="197"/>
      <c r="V73" s="197"/>
      <c r="W73" s="197">
        <v>0</v>
      </c>
      <c r="X73" s="197">
        <v>0</v>
      </c>
      <c r="Y73" s="197"/>
      <c r="Z73" s="197"/>
      <c r="AA73" s="197"/>
      <c r="AB73" s="197"/>
      <c r="AC73" s="197"/>
      <c r="AD73" s="197"/>
      <c r="AE73" s="197">
        <v>0</v>
      </c>
      <c r="AF73" s="197">
        <v>0</v>
      </c>
      <c r="AG73" s="197">
        <v>0</v>
      </c>
      <c r="AH73" s="197">
        <v>0</v>
      </c>
      <c r="AI73" s="197"/>
      <c r="AJ73" s="197"/>
      <c r="AK73" s="197"/>
      <c r="AL73" s="197"/>
      <c r="AM73" s="197"/>
      <c r="AN73" s="197"/>
      <c r="AO73" s="197">
        <v>0</v>
      </c>
      <c r="AP73" s="197">
        <v>0</v>
      </c>
      <c r="AQ73" s="197">
        <v>0</v>
      </c>
      <c r="AR73" s="197">
        <v>0</v>
      </c>
      <c r="AS73" s="197"/>
      <c r="AT73" s="197"/>
      <c r="AU73" s="197"/>
      <c r="AV73" s="197"/>
      <c r="AW73" s="197"/>
      <c r="AX73" s="197"/>
      <c r="AY73" s="197">
        <v>0</v>
      </c>
      <c r="AZ73" s="303">
        <v>0</v>
      </c>
      <c r="BA73" s="313">
        <v>0</v>
      </c>
      <c r="BB73" s="202"/>
      <c r="BC73" s="202"/>
      <c r="BD73" s="202"/>
      <c r="BE73" s="202"/>
      <c r="BF73" s="202">
        <v>49.995736260000001</v>
      </c>
      <c r="BG73" s="202"/>
      <c r="BH73" s="202"/>
      <c r="BI73" s="202">
        <v>49.995736260000001</v>
      </c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334"/>
      <c r="BV73" s="334"/>
      <c r="BW73" s="334"/>
      <c r="BX73" s="334"/>
      <c r="BY73" s="314"/>
    </row>
    <row r="74" spans="1:77" s="184" customFormat="1" ht="61.5" customHeight="1">
      <c r="A74" s="91">
        <v>42</v>
      </c>
      <c r="B74" s="183" t="s">
        <v>78</v>
      </c>
      <c r="C74" s="197">
        <v>0</v>
      </c>
      <c r="D74" s="197">
        <v>0</v>
      </c>
      <c r="E74" s="197"/>
      <c r="F74" s="197"/>
      <c r="G74" s="197"/>
      <c r="H74" s="197"/>
      <c r="I74" s="197"/>
      <c r="J74" s="197"/>
      <c r="K74" s="197">
        <v>0</v>
      </c>
      <c r="L74" s="197">
        <v>0</v>
      </c>
      <c r="M74" s="197">
        <v>31.4</v>
      </c>
      <c r="N74" s="197">
        <v>1.25</v>
      </c>
      <c r="O74" s="197"/>
      <c r="P74" s="197"/>
      <c r="Q74" s="197"/>
      <c r="R74" s="197"/>
      <c r="S74" s="197"/>
      <c r="T74" s="197"/>
      <c r="U74" s="197">
        <v>31.4</v>
      </c>
      <c r="V74" s="197">
        <v>1.25</v>
      </c>
      <c r="W74" s="197">
        <v>0</v>
      </c>
      <c r="X74" s="197">
        <v>0</v>
      </c>
      <c r="Y74" s="197"/>
      <c r="Z74" s="197"/>
      <c r="AA74" s="197"/>
      <c r="AB74" s="197"/>
      <c r="AC74" s="197"/>
      <c r="AD74" s="197"/>
      <c r="AE74" s="197">
        <v>0</v>
      </c>
      <c r="AF74" s="197">
        <v>0</v>
      </c>
      <c r="AG74" s="197">
        <v>0</v>
      </c>
      <c r="AH74" s="197">
        <v>0</v>
      </c>
      <c r="AI74" s="197"/>
      <c r="AJ74" s="197"/>
      <c r="AK74" s="197"/>
      <c r="AL74" s="197"/>
      <c r="AM74" s="197"/>
      <c r="AN74" s="197"/>
      <c r="AO74" s="197">
        <v>0</v>
      </c>
      <c r="AP74" s="197">
        <v>0</v>
      </c>
      <c r="AQ74" s="197">
        <v>0</v>
      </c>
      <c r="AR74" s="197">
        <v>0</v>
      </c>
      <c r="AS74" s="197"/>
      <c r="AT74" s="197"/>
      <c r="AU74" s="197"/>
      <c r="AV74" s="197"/>
      <c r="AW74" s="197"/>
      <c r="AX74" s="197"/>
      <c r="AY74" s="197">
        <v>0</v>
      </c>
      <c r="AZ74" s="303">
        <v>0</v>
      </c>
      <c r="BA74" s="313">
        <v>0</v>
      </c>
      <c r="BB74" s="202"/>
      <c r="BC74" s="202"/>
      <c r="BD74" s="202"/>
      <c r="BE74" s="202"/>
      <c r="BF74" s="202">
        <v>172</v>
      </c>
      <c r="BG74" s="202"/>
      <c r="BH74" s="202"/>
      <c r="BI74" s="202"/>
      <c r="BJ74" s="202">
        <v>172</v>
      </c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334"/>
      <c r="BV74" s="334"/>
      <c r="BW74" s="334"/>
      <c r="BX74" s="334"/>
      <c r="BY74" s="314"/>
    </row>
    <row r="75" spans="1:77" s="184" customFormat="1" ht="39.950000000000003" customHeight="1">
      <c r="A75" s="91">
        <v>43</v>
      </c>
      <c r="B75" s="183" t="s">
        <v>79</v>
      </c>
      <c r="C75" s="197">
        <v>0</v>
      </c>
      <c r="D75" s="197">
        <v>0</v>
      </c>
      <c r="E75" s="197"/>
      <c r="F75" s="197"/>
      <c r="G75" s="197"/>
      <c r="H75" s="197"/>
      <c r="I75" s="197"/>
      <c r="J75" s="197"/>
      <c r="K75" s="197">
        <v>0</v>
      </c>
      <c r="L75" s="197">
        <v>0</v>
      </c>
      <c r="M75" s="197">
        <v>2.1</v>
      </c>
      <c r="N75" s="197">
        <v>1.26</v>
      </c>
      <c r="O75" s="197"/>
      <c r="P75" s="197"/>
      <c r="Q75" s="197"/>
      <c r="R75" s="197"/>
      <c r="S75" s="197"/>
      <c r="T75" s="197"/>
      <c r="U75" s="197">
        <v>2.1</v>
      </c>
      <c r="V75" s="197">
        <v>1.26</v>
      </c>
      <c r="W75" s="197">
        <v>0</v>
      </c>
      <c r="X75" s="197">
        <v>0</v>
      </c>
      <c r="Y75" s="197"/>
      <c r="Z75" s="197"/>
      <c r="AA75" s="197"/>
      <c r="AB75" s="197"/>
      <c r="AC75" s="197"/>
      <c r="AD75" s="197"/>
      <c r="AE75" s="197">
        <v>0</v>
      </c>
      <c r="AF75" s="197">
        <v>0</v>
      </c>
      <c r="AG75" s="197">
        <v>0</v>
      </c>
      <c r="AH75" s="197">
        <v>0</v>
      </c>
      <c r="AI75" s="197"/>
      <c r="AJ75" s="197"/>
      <c r="AK75" s="197"/>
      <c r="AL75" s="197"/>
      <c r="AM75" s="197"/>
      <c r="AN75" s="197"/>
      <c r="AO75" s="197">
        <v>0</v>
      </c>
      <c r="AP75" s="197">
        <v>0</v>
      </c>
      <c r="AQ75" s="197">
        <v>0</v>
      </c>
      <c r="AR75" s="197">
        <v>0</v>
      </c>
      <c r="AS75" s="197"/>
      <c r="AT75" s="197"/>
      <c r="AU75" s="197"/>
      <c r="AV75" s="197"/>
      <c r="AW75" s="197"/>
      <c r="AX75" s="197"/>
      <c r="AY75" s="197">
        <v>0</v>
      </c>
      <c r="AZ75" s="303">
        <v>0</v>
      </c>
      <c r="BA75" s="313">
        <v>0</v>
      </c>
      <c r="BB75" s="202"/>
      <c r="BC75" s="202"/>
      <c r="BD75" s="202"/>
      <c r="BE75" s="202"/>
      <c r="BF75" s="202">
        <v>10.06</v>
      </c>
      <c r="BG75" s="202"/>
      <c r="BH75" s="202"/>
      <c r="BI75" s="202"/>
      <c r="BJ75" s="202">
        <v>10.06</v>
      </c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334"/>
      <c r="BV75" s="334"/>
      <c r="BW75" s="334"/>
      <c r="BX75" s="334"/>
      <c r="BY75" s="314"/>
    </row>
    <row r="76" spans="1:77" s="184" customFormat="1" ht="63" customHeight="1">
      <c r="A76" s="91">
        <v>44</v>
      </c>
      <c r="B76" s="183" t="s">
        <v>80</v>
      </c>
      <c r="C76" s="197">
        <v>0</v>
      </c>
      <c r="D76" s="197">
        <v>0</v>
      </c>
      <c r="E76" s="197"/>
      <c r="F76" s="197"/>
      <c r="G76" s="197"/>
      <c r="H76" s="197"/>
      <c r="I76" s="197"/>
      <c r="J76" s="197"/>
      <c r="K76" s="197">
        <v>0</v>
      </c>
      <c r="L76" s="197">
        <v>0</v>
      </c>
      <c r="M76" s="197">
        <v>57.5</v>
      </c>
      <c r="N76" s="197">
        <v>3.2</v>
      </c>
      <c r="O76" s="197"/>
      <c r="P76" s="197"/>
      <c r="Q76" s="197"/>
      <c r="R76" s="197"/>
      <c r="S76" s="197"/>
      <c r="T76" s="197"/>
      <c r="U76" s="197">
        <v>57.5</v>
      </c>
      <c r="V76" s="197">
        <v>3.2</v>
      </c>
      <c r="W76" s="197">
        <v>0</v>
      </c>
      <c r="X76" s="197">
        <v>0</v>
      </c>
      <c r="Y76" s="197"/>
      <c r="Z76" s="197"/>
      <c r="AA76" s="197"/>
      <c r="AB76" s="197"/>
      <c r="AC76" s="197"/>
      <c r="AD76" s="197"/>
      <c r="AE76" s="197">
        <v>0</v>
      </c>
      <c r="AF76" s="197">
        <v>0</v>
      </c>
      <c r="AG76" s="197">
        <v>0</v>
      </c>
      <c r="AH76" s="197">
        <v>0</v>
      </c>
      <c r="AI76" s="197"/>
      <c r="AJ76" s="197"/>
      <c r="AK76" s="197"/>
      <c r="AL76" s="197"/>
      <c r="AM76" s="197"/>
      <c r="AN76" s="197"/>
      <c r="AO76" s="197">
        <v>0</v>
      </c>
      <c r="AP76" s="197">
        <v>0</v>
      </c>
      <c r="AQ76" s="197">
        <v>0</v>
      </c>
      <c r="AR76" s="197">
        <v>0</v>
      </c>
      <c r="AS76" s="197"/>
      <c r="AT76" s="197"/>
      <c r="AU76" s="197"/>
      <c r="AV76" s="197"/>
      <c r="AW76" s="197"/>
      <c r="AX76" s="197"/>
      <c r="AY76" s="197">
        <v>0</v>
      </c>
      <c r="AZ76" s="303">
        <v>0</v>
      </c>
      <c r="BA76" s="313">
        <v>0</v>
      </c>
      <c r="BB76" s="202"/>
      <c r="BC76" s="202"/>
      <c r="BD76" s="202"/>
      <c r="BE76" s="202"/>
      <c r="BF76" s="202">
        <v>192.99524217999999</v>
      </c>
      <c r="BG76" s="202"/>
      <c r="BH76" s="202"/>
      <c r="BI76" s="202"/>
      <c r="BJ76" s="202">
        <v>192.99524217999999</v>
      </c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334"/>
      <c r="BV76" s="334"/>
      <c r="BW76" s="334"/>
      <c r="BX76" s="334"/>
      <c r="BY76" s="314"/>
    </row>
    <row r="77" spans="1:77" s="184" customFormat="1" ht="69" customHeight="1">
      <c r="A77" s="91">
        <v>45</v>
      </c>
      <c r="B77" s="183" t="s">
        <v>81</v>
      </c>
      <c r="C77" s="197">
        <v>0</v>
      </c>
      <c r="D77" s="197">
        <v>0</v>
      </c>
      <c r="E77" s="197"/>
      <c r="F77" s="197"/>
      <c r="G77" s="197"/>
      <c r="H77" s="197"/>
      <c r="I77" s="197"/>
      <c r="J77" s="197"/>
      <c r="K77" s="197">
        <v>0</v>
      </c>
      <c r="L77" s="197">
        <v>0</v>
      </c>
      <c r="M77" s="197">
        <v>46.8</v>
      </c>
      <c r="N77" s="197">
        <v>3.2</v>
      </c>
      <c r="O77" s="197"/>
      <c r="P77" s="197"/>
      <c r="Q77" s="197"/>
      <c r="R77" s="197"/>
      <c r="S77" s="197"/>
      <c r="T77" s="197"/>
      <c r="U77" s="197">
        <v>46.8</v>
      </c>
      <c r="V77" s="197">
        <v>3.2</v>
      </c>
      <c r="W77" s="197">
        <v>0</v>
      </c>
      <c r="X77" s="197">
        <v>0</v>
      </c>
      <c r="Y77" s="197"/>
      <c r="Z77" s="197"/>
      <c r="AA77" s="197"/>
      <c r="AB77" s="197"/>
      <c r="AC77" s="197"/>
      <c r="AD77" s="197"/>
      <c r="AE77" s="197">
        <v>0</v>
      </c>
      <c r="AF77" s="197">
        <v>0</v>
      </c>
      <c r="AG77" s="197">
        <v>0</v>
      </c>
      <c r="AH77" s="197">
        <v>0</v>
      </c>
      <c r="AI77" s="197"/>
      <c r="AJ77" s="197"/>
      <c r="AK77" s="197"/>
      <c r="AL77" s="197"/>
      <c r="AM77" s="197"/>
      <c r="AN77" s="197"/>
      <c r="AO77" s="197">
        <v>0</v>
      </c>
      <c r="AP77" s="197">
        <v>0</v>
      </c>
      <c r="AQ77" s="197">
        <v>0</v>
      </c>
      <c r="AR77" s="197">
        <v>0</v>
      </c>
      <c r="AS77" s="197"/>
      <c r="AT77" s="197"/>
      <c r="AU77" s="197"/>
      <c r="AV77" s="197"/>
      <c r="AW77" s="197"/>
      <c r="AX77" s="197"/>
      <c r="AY77" s="197">
        <v>0</v>
      </c>
      <c r="AZ77" s="303">
        <v>0</v>
      </c>
      <c r="BA77" s="313">
        <v>0</v>
      </c>
      <c r="BB77" s="202"/>
      <c r="BC77" s="202"/>
      <c r="BD77" s="202"/>
      <c r="BE77" s="202"/>
      <c r="BF77" s="202">
        <v>172.49028853999999</v>
      </c>
      <c r="BG77" s="202"/>
      <c r="BH77" s="202"/>
      <c r="BI77" s="202"/>
      <c r="BJ77" s="202">
        <v>172.49028853999999</v>
      </c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334"/>
      <c r="BV77" s="334"/>
      <c r="BW77" s="334"/>
      <c r="BX77" s="334"/>
      <c r="BY77" s="314"/>
    </row>
    <row r="78" spans="1:77" s="184" customFormat="1" ht="39.75" customHeight="1">
      <c r="A78" s="91">
        <v>46</v>
      </c>
      <c r="B78" s="183" t="s">
        <v>82</v>
      </c>
      <c r="C78" s="197">
        <v>0</v>
      </c>
      <c r="D78" s="197">
        <v>0</v>
      </c>
      <c r="E78" s="197"/>
      <c r="F78" s="197"/>
      <c r="G78" s="197"/>
      <c r="H78" s="197"/>
      <c r="I78" s="197"/>
      <c r="J78" s="197"/>
      <c r="K78" s="197">
        <v>0</v>
      </c>
      <c r="L78" s="197">
        <v>0</v>
      </c>
      <c r="M78" s="197">
        <v>0</v>
      </c>
      <c r="N78" s="197">
        <v>0</v>
      </c>
      <c r="O78" s="197"/>
      <c r="P78" s="197"/>
      <c r="Q78" s="197"/>
      <c r="R78" s="197"/>
      <c r="S78" s="197"/>
      <c r="T78" s="197"/>
      <c r="U78" s="197">
        <v>0</v>
      </c>
      <c r="V78" s="197">
        <v>0</v>
      </c>
      <c r="W78" s="197">
        <v>0</v>
      </c>
      <c r="X78" s="197">
        <v>0</v>
      </c>
      <c r="Y78" s="197"/>
      <c r="Z78" s="197"/>
      <c r="AA78" s="197"/>
      <c r="AB78" s="197"/>
      <c r="AC78" s="197"/>
      <c r="AD78" s="197"/>
      <c r="AE78" s="197">
        <v>0</v>
      </c>
      <c r="AF78" s="197">
        <v>0</v>
      </c>
      <c r="AG78" s="197">
        <v>0</v>
      </c>
      <c r="AH78" s="197">
        <v>0</v>
      </c>
      <c r="AI78" s="197"/>
      <c r="AJ78" s="197"/>
      <c r="AK78" s="197"/>
      <c r="AL78" s="197"/>
      <c r="AM78" s="197"/>
      <c r="AN78" s="197"/>
      <c r="AO78" s="197">
        <v>0</v>
      </c>
      <c r="AP78" s="197">
        <v>0</v>
      </c>
      <c r="AQ78" s="197">
        <v>4</v>
      </c>
      <c r="AR78" s="197">
        <v>8</v>
      </c>
      <c r="AS78" s="197"/>
      <c r="AT78" s="197"/>
      <c r="AU78" s="197"/>
      <c r="AV78" s="197"/>
      <c r="AW78" s="197"/>
      <c r="AX78" s="197"/>
      <c r="AY78" s="197">
        <v>4</v>
      </c>
      <c r="AZ78" s="303">
        <v>8</v>
      </c>
      <c r="BA78" s="313">
        <v>0</v>
      </c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334">
        <v>200</v>
      </c>
      <c r="BV78" s="334"/>
      <c r="BW78" s="334"/>
      <c r="BX78" s="334"/>
      <c r="BY78" s="348">
        <v>200</v>
      </c>
    </row>
    <row r="79" spans="1:77" s="184" customFormat="1" ht="42.75" customHeight="1">
      <c r="A79" s="91">
        <v>47</v>
      </c>
      <c r="B79" s="183" t="s">
        <v>83</v>
      </c>
      <c r="C79" s="197">
        <v>0</v>
      </c>
      <c r="D79" s="197">
        <v>0</v>
      </c>
      <c r="E79" s="197"/>
      <c r="F79" s="197"/>
      <c r="G79" s="197"/>
      <c r="H79" s="197"/>
      <c r="I79" s="197"/>
      <c r="J79" s="197"/>
      <c r="K79" s="197">
        <v>0</v>
      </c>
      <c r="L79" s="197">
        <v>0</v>
      </c>
      <c r="M79" s="197">
        <v>0</v>
      </c>
      <c r="N79" s="197">
        <v>0</v>
      </c>
      <c r="O79" s="197"/>
      <c r="P79" s="197"/>
      <c r="Q79" s="197"/>
      <c r="R79" s="197"/>
      <c r="S79" s="197"/>
      <c r="T79" s="197"/>
      <c r="U79" s="197">
        <v>0</v>
      </c>
      <c r="V79" s="197">
        <v>0</v>
      </c>
      <c r="W79" s="197">
        <v>14.5</v>
      </c>
      <c r="X79" s="197">
        <v>9.6</v>
      </c>
      <c r="Y79" s="197"/>
      <c r="Z79" s="197"/>
      <c r="AA79" s="197"/>
      <c r="AB79" s="197"/>
      <c r="AC79" s="197"/>
      <c r="AD79" s="197"/>
      <c r="AE79" s="197">
        <v>14.5</v>
      </c>
      <c r="AF79" s="197">
        <v>9.6</v>
      </c>
      <c r="AG79" s="197">
        <v>0</v>
      </c>
      <c r="AH79" s="197">
        <v>0</v>
      </c>
      <c r="AI79" s="197"/>
      <c r="AJ79" s="197"/>
      <c r="AK79" s="197"/>
      <c r="AL79" s="197"/>
      <c r="AM79" s="197"/>
      <c r="AN79" s="197"/>
      <c r="AO79" s="197">
        <v>0</v>
      </c>
      <c r="AP79" s="197">
        <v>0</v>
      </c>
      <c r="AQ79" s="197">
        <v>0</v>
      </c>
      <c r="AR79" s="197">
        <v>0</v>
      </c>
      <c r="AS79" s="197"/>
      <c r="AT79" s="197"/>
      <c r="AU79" s="197"/>
      <c r="AV79" s="197"/>
      <c r="AW79" s="197"/>
      <c r="AX79" s="197"/>
      <c r="AY79" s="197">
        <v>0</v>
      </c>
      <c r="AZ79" s="303">
        <v>0</v>
      </c>
      <c r="BA79" s="313">
        <v>0</v>
      </c>
      <c r="BB79" s="202"/>
      <c r="BC79" s="202"/>
      <c r="BD79" s="202"/>
      <c r="BE79" s="202"/>
      <c r="BF79" s="202"/>
      <c r="BG79" s="202"/>
      <c r="BH79" s="202"/>
      <c r="BI79" s="202"/>
      <c r="BJ79" s="202"/>
      <c r="BK79" s="202">
        <v>144.57999999999998</v>
      </c>
      <c r="BL79" s="202"/>
      <c r="BM79" s="202"/>
      <c r="BN79" s="202"/>
      <c r="BO79" s="202">
        <v>144.57999999999998</v>
      </c>
      <c r="BP79" s="202"/>
      <c r="BQ79" s="202"/>
      <c r="BR79" s="202"/>
      <c r="BS79" s="202"/>
      <c r="BT79" s="202"/>
      <c r="BU79" s="334"/>
      <c r="BV79" s="334"/>
      <c r="BW79" s="334"/>
      <c r="BX79" s="334"/>
      <c r="BY79" s="314"/>
    </row>
    <row r="80" spans="1:77" s="184" customFormat="1" ht="62.25" customHeight="1">
      <c r="A80" s="91">
        <v>48</v>
      </c>
      <c r="B80" s="183" t="s">
        <v>84</v>
      </c>
      <c r="C80" s="197">
        <v>14.11</v>
      </c>
      <c r="D80" s="197">
        <v>5.48</v>
      </c>
      <c r="E80" s="197">
        <v>4.657</v>
      </c>
      <c r="F80" s="197">
        <v>1.68</v>
      </c>
      <c r="G80" s="197">
        <v>5.57</v>
      </c>
      <c r="H80" s="197">
        <v>0.8</v>
      </c>
      <c r="I80" s="197">
        <v>0.88</v>
      </c>
      <c r="J80" s="197">
        <v>0.9</v>
      </c>
      <c r="K80" s="197">
        <v>3.0029999999999992</v>
      </c>
      <c r="L80" s="197">
        <v>2.100000000000001</v>
      </c>
      <c r="M80" s="197">
        <v>14.65</v>
      </c>
      <c r="N80" s="197">
        <v>4.9000000000000004</v>
      </c>
      <c r="O80" s="197">
        <v>0.05</v>
      </c>
      <c r="P80" s="197">
        <v>4.58</v>
      </c>
      <c r="Q80" s="197">
        <v>4.55</v>
      </c>
      <c r="R80" s="197">
        <v>0.32000000000000028</v>
      </c>
      <c r="S80" s="197">
        <v>4.74</v>
      </c>
      <c r="T80" s="197">
        <v>0</v>
      </c>
      <c r="U80" s="197">
        <v>5.3100000000000005</v>
      </c>
      <c r="V80" s="197">
        <v>0</v>
      </c>
      <c r="W80" s="197">
        <v>0</v>
      </c>
      <c r="X80" s="197">
        <v>0</v>
      </c>
      <c r="Y80" s="197"/>
      <c r="Z80" s="197"/>
      <c r="AA80" s="197"/>
      <c r="AB80" s="197"/>
      <c r="AC80" s="197"/>
      <c r="AD80" s="197"/>
      <c r="AE80" s="197">
        <v>0</v>
      </c>
      <c r="AF80" s="197">
        <v>0</v>
      </c>
      <c r="AG80" s="197">
        <v>37.4</v>
      </c>
      <c r="AH80" s="197">
        <v>5.98</v>
      </c>
      <c r="AI80" s="197">
        <v>6.56</v>
      </c>
      <c r="AJ80" s="197">
        <v>5.98</v>
      </c>
      <c r="AK80" s="197">
        <v>7.92</v>
      </c>
      <c r="AL80" s="197">
        <v>0</v>
      </c>
      <c r="AM80" s="197">
        <v>7.28</v>
      </c>
      <c r="AN80" s="197">
        <v>0</v>
      </c>
      <c r="AO80" s="197">
        <v>15.64</v>
      </c>
      <c r="AP80" s="197">
        <v>0</v>
      </c>
      <c r="AQ80" s="197">
        <v>40.43</v>
      </c>
      <c r="AR80" s="197">
        <v>4.08</v>
      </c>
      <c r="AS80" s="197">
        <v>9.82</v>
      </c>
      <c r="AT80" s="197">
        <v>4.08</v>
      </c>
      <c r="AU80" s="197">
        <v>10.91</v>
      </c>
      <c r="AV80" s="197">
        <v>0</v>
      </c>
      <c r="AW80" s="197">
        <v>7.92</v>
      </c>
      <c r="AX80" s="197">
        <v>0</v>
      </c>
      <c r="AY80" s="197">
        <v>11.78</v>
      </c>
      <c r="AZ80" s="303">
        <v>0</v>
      </c>
      <c r="BA80" s="313">
        <v>101.70097448232539</v>
      </c>
      <c r="BB80" s="202">
        <v>20.045058449999999</v>
      </c>
      <c r="BC80" s="202">
        <v>10.92266585</v>
      </c>
      <c r="BD80" s="202">
        <v>14.824801559999999</v>
      </c>
      <c r="BE80" s="202">
        <v>55.908448622325395</v>
      </c>
      <c r="BF80" s="202">
        <v>48.962819179433602</v>
      </c>
      <c r="BG80" s="202">
        <v>14.69</v>
      </c>
      <c r="BH80" s="202">
        <v>9.7899999999999991</v>
      </c>
      <c r="BI80" s="202">
        <v>9.7899999999999991</v>
      </c>
      <c r="BJ80" s="202">
        <v>14.692819180000001</v>
      </c>
      <c r="BK80" s="202">
        <v>0</v>
      </c>
      <c r="BL80" s="202"/>
      <c r="BM80" s="202"/>
      <c r="BN80" s="202"/>
      <c r="BO80" s="202">
        <v>0</v>
      </c>
      <c r="BP80" s="202">
        <v>103.77105331999999</v>
      </c>
      <c r="BQ80" s="202">
        <v>31.13</v>
      </c>
      <c r="BR80" s="202">
        <v>20.75</v>
      </c>
      <c r="BS80" s="202">
        <v>20.75</v>
      </c>
      <c r="BT80" s="202">
        <v>31.141053320000001</v>
      </c>
      <c r="BU80" s="334">
        <v>106.0085234</v>
      </c>
      <c r="BV80" s="334">
        <v>31.8</v>
      </c>
      <c r="BW80" s="334">
        <v>21.2</v>
      </c>
      <c r="BX80" s="334">
        <v>21.2</v>
      </c>
      <c r="BY80" s="314">
        <v>31.808523399999999</v>
      </c>
    </row>
    <row r="81" spans="1:77" s="184" customFormat="1" ht="39.950000000000003" customHeight="1">
      <c r="A81" s="91">
        <v>49</v>
      </c>
      <c r="B81" s="183" t="s">
        <v>86</v>
      </c>
      <c r="C81" s="197">
        <v>0</v>
      </c>
      <c r="D81" s="197">
        <v>0</v>
      </c>
      <c r="E81" s="197"/>
      <c r="F81" s="197"/>
      <c r="G81" s="197"/>
      <c r="H81" s="197"/>
      <c r="I81" s="197"/>
      <c r="J81" s="197"/>
      <c r="K81" s="197">
        <v>0</v>
      </c>
      <c r="L81" s="197">
        <v>0</v>
      </c>
      <c r="M81" s="197">
        <v>0</v>
      </c>
      <c r="N81" s="197">
        <v>0</v>
      </c>
      <c r="O81" s="197"/>
      <c r="P81" s="197"/>
      <c r="Q81" s="197"/>
      <c r="R81" s="197"/>
      <c r="S81" s="197"/>
      <c r="T81" s="197"/>
      <c r="U81" s="197">
        <v>0</v>
      </c>
      <c r="V81" s="197">
        <v>0</v>
      </c>
      <c r="W81" s="197">
        <v>0</v>
      </c>
      <c r="X81" s="197">
        <v>0</v>
      </c>
      <c r="Y81" s="197"/>
      <c r="Z81" s="197"/>
      <c r="AA81" s="197"/>
      <c r="AB81" s="197"/>
      <c r="AC81" s="197"/>
      <c r="AD81" s="197"/>
      <c r="AE81" s="197">
        <v>0</v>
      </c>
      <c r="AF81" s="197">
        <v>0</v>
      </c>
      <c r="AG81" s="197">
        <v>0</v>
      </c>
      <c r="AH81" s="197">
        <v>0</v>
      </c>
      <c r="AI81" s="197"/>
      <c r="AJ81" s="197"/>
      <c r="AK81" s="197"/>
      <c r="AL81" s="197"/>
      <c r="AM81" s="197"/>
      <c r="AN81" s="197"/>
      <c r="AO81" s="197">
        <v>0</v>
      </c>
      <c r="AP81" s="197">
        <v>0</v>
      </c>
      <c r="AQ81" s="197">
        <v>0</v>
      </c>
      <c r="AR81" s="197">
        <v>0</v>
      </c>
      <c r="AS81" s="197"/>
      <c r="AT81" s="197"/>
      <c r="AU81" s="197"/>
      <c r="AV81" s="197"/>
      <c r="AW81" s="197"/>
      <c r="AX81" s="197"/>
      <c r="AY81" s="197">
        <v>0</v>
      </c>
      <c r="AZ81" s="303">
        <v>0</v>
      </c>
      <c r="BA81" s="313">
        <v>0</v>
      </c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334"/>
      <c r="BV81" s="334"/>
      <c r="BW81" s="334"/>
      <c r="BX81" s="334"/>
      <c r="BY81" s="314"/>
    </row>
    <row r="82" spans="1:77" s="184" customFormat="1" ht="39.950000000000003" customHeight="1">
      <c r="A82" s="91">
        <v>50</v>
      </c>
      <c r="B82" s="183" t="s">
        <v>87</v>
      </c>
      <c r="C82" s="197">
        <v>0</v>
      </c>
      <c r="D82" s="197">
        <v>0</v>
      </c>
      <c r="E82" s="197"/>
      <c r="F82" s="197"/>
      <c r="G82" s="197"/>
      <c r="H82" s="197"/>
      <c r="I82" s="197"/>
      <c r="J82" s="197"/>
      <c r="K82" s="197">
        <v>0</v>
      </c>
      <c r="L82" s="197">
        <v>0</v>
      </c>
      <c r="M82" s="197">
        <v>0</v>
      </c>
      <c r="N82" s="197">
        <v>0</v>
      </c>
      <c r="O82" s="197"/>
      <c r="P82" s="197"/>
      <c r="Q82" s="197"/>
      <c r="R82" s="197"/>
      <c r="S82" s="197"/>
      <c r="T82" s="197"/>
      <c r="U82" s="197">
        <v>0</v>
      </c>
      <c r="V82" s="197">
        <v>0</v>
      </c>
      <c r="W82" s="197">
        <v>15.8</v>
      </c>
      <c r="X82" s="197">
        <v>3.6</v>
      </c>
      <c r="Y82" s="197"/>
      <c r="Z82" s="197"/>
      <c r="AA82" s="197"/>
      <c r="AB82" s="197"/>
      <c r="AC82" s="197"/>
      <c r="AD82" s="197"/>
      <c r="AE82" s="197">
        <v>15.8</v>
      </c>
      <c r="AF82" s="197">
        <v>3.6</v>
      </c>
      <c r="AG82" s="197">
        <v>0</v>
      </c>
      <c r="AH82" s="197">
        <v>0</v>
      </c>
      <c r="AI82" s="197"/>
      <c r="AJ82" s="197"/>
      <c r="AK82" s="197"/>
      <c r="AL82" s="197"/>
      <c r="AM82" s="197"/>
      <c r="AN82" s="197"/>
      <c r="AO82" s="197">
        <v>0</v>
      </c>
      <c r="AP82" s="197">
        <v>0</v>
      </c>
      <c r="AQ82" s="197">
        <v>0</v>
      </c>
      <c r="AR82" s="197">
        <v>0</v>
      </c>
      <c r="AS82" s="197"/>
      <c r="AT82" s="197"/>
      <c r="AU82" s="197"/>
      <c r="AV82" s="197"/>
      <c r="AW82" s="197"/>
      <c r="AX82" s="197"/>
      <c r="AY82" s="197">
        <v>0</v>
      </c>
      <c r="AZ82" s="303">
        <v>0</v>
      </c>
      <c r="BA82" s="313">
        <v>0</v>
      </c>
      <c r="BB82" s="202"/>
      <c r="BC82" s="202"/>
      <c r="BD82" s="202"/>
      <c r="BE82" s="202"/>
      <c r="BF82" s="202"/>
      <c r="BG82" s="202"/>
      <c r="BH82" s="202"/>
      <c r="BI82" s="202"/>
      <c r="BJ82" s="202"/>
      <c r="BK82" s="202">
        <v>40</v>
      </c>
      <c r="BL82" s="202"/>
      <c r="BM82" s="202"/>
      <c r="BN82" s="202"/>
      <c r="BO82" s="202">
        <v>40</v>
      </c>
      <c r="BP82" s="202"/>
      <c r="BQ82" s="202"/>
      <c r="BR82" s="202"/>
      <c r="BS82" s="202"/>
      <c r="BT82" s="202"/>
      <c r="BU82" s="334"/>
      <c r="BV82" s="334"/>
      <c r="BW82" s="334"/>
      <c r="BX82" s="334"/>
      <c r="BY82" s="314"/>
    </row>
    <row r="83" spans="1:77" s="184" customFormat="1" ht="39.950000000000003" customHeight="1">
      <c r="A83" s="91">
        <v>51</v>
      </c>
      <c r="B83" s="183" t="s">
        <v>88</v>
      </c>
      <c r="C83" s="197">
        <v>0</v>
      </c>
      <c r="D83" s="197">
        <v>0</v>
      </c>
      <c r="E83" s="197"/>
      <c r="F83" s="197"/>
      <c r="G83" s="197"/>
      <c r="H83" s="197"/>
      <c r="I83" s="197"/>
      <c r="J83" s="197"/>
      <c r="K83" s="197">
        <v>0</v>
      </c>
      <c r="L83" s="197">
        <v>0</v>
      </c>
      <c r="M83" s="197">
        <v>0</v>
      </c>
      <c r="N83" s="197">
        <v>0</v>
      </c>
      <c r="O83" s="197"/>
      <c r="P83" s="197"/>
      <c r="Q83" s="197"/>
      <c r="R83" s="197"/>
      <c r="S83" s="197"/>
      <c r="T83" s="197"/>
      <c r="U83" s="197">
        <v>0</v>
      </c>
      <c r="V83" s="197">
        <v>0</v>
      </c>
      <c r="W83" s="197">
        <v>0</v>
      </c>
      <c r="X83" s="197">
        <v>0</v>
      </c>
      <c r="Y83" s="197"/>
      <c r="Z83" s="197"/>
      <c r="AA83" s="197"/>
      <c r="AB83" s="197"/>
      <c r="AC83" s="197"/>
      <c r="AD83" s="197"/>
      <c r="AE83" s="197">
        <v>0</v>
      </c>
      <c r="AF83" s="197">
        <v>0</v>
      </c>
      <c r="AG83" s="197">
        <v>0</v>
      </c>
      <c r="AH83" s="197">
        <v>0</v>
      </c>
      <c r="AI83" s="197"/>
      <c r="AJ83" s="197"/>
      <c r="AK83" s="197"/>
      <c r="AL83" s="197"/>
      <c r="AM83" s="197"/>
      <c r="AN83" s="197"/>
      <c r="AO83" s="197">
        <v>0</v>
      </c>
      <c r="AP83" s="197">
        <v>0</v>
      </c>
      <c r="AQ83" s="197">
        <v>29.33</v>
      </c>
      <c r="AR83" s="197">
        <v>0</v>
      </c>
      <c r="AS83" s="197"/>
      <c r="AT83" s="197"/>
      <c r="AU83" s="197"/>
      <c r="AV83" s="197"/>
      <c r="AW83" s="197"/>
      <c r="AX83" s="197"/>
      <c r="AY83" s="197">
        <v>29.33</v>
      </c>
      <c r="AZ83" s="303">
        <v>0</v>
      </c>
      <c r="BA83" s="313">
        <v>0</v>
      </c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334">
        <v>112</v>
      </c>
      <c r="BV83" s="334"/>
      <c r="BW83" s="334"/>
      <c r="BX83" s="334"/>
      <c r="BY83" s="348">
        <v>112</v>
      </c>
    </row>
    <row r="84" spans="1:77" s="184" customFormat="1" ht="39.950000000000003" customHeight="1">
      <c r="A84" s="91">
        <v>52</v>
      </c>
      <c r="B84" s="183" t="s">
        <v>89</v>
      </c>
      <c r="C84" s="197">
        <v>0</v>
      </c>
      <c r="D84" s="197">
        <v>0</v>
      </c>
      <c r="E84" s="197"/>
      <c r="F84" s="197"/>
      <c r="G84" s="197"/>
      <c r="H84" s="197"/>
      <c r="I84" s="197"/>
      <c r="J84" s="197"/>
      <c r="K84" s="197">
        <v>0</v>
      </c>
      <c r="L84" s="197">
        <v>0</v>
      </c>
      <c r="M84" s="197">
        <v>6.15</v>
      </c>
      <c r="N84" s="197">
        <v>0.25</v>
      </c>
      <c r="O84" s="197"/>
      <c r="P84" s="197"/>
      <c r="Q84" s="197"/>
      <c r="R84" s="197"/>
      <c r="S84" s="197"/>
      <c r="T84" s="197"/>
      <c r="U84" s="197">
        <v>6.15</v>
      </c>
      <c r="V84" s="197">
        <v>0.25</v>
      </c>
      <c r="W84" s="197">
        <v>0</v>
      </c>
      <c r="X84" s="197">
        <v>0</v>
      </c>
      <c r="Y84" s="197"/>
      <c r="Z84" s="197"/>
      <c r="AA84" s="197"/>
      <c r="AB84" s="197"/>
      <c r="AC84" s="197"/>
      <c r="AD84" s="197"/>
      <c r="AE84" s="197">
        <v>0</v>
      </c>
      <c r="AF84" s="197">
        <v>0</v>
      </c>
      <c r="AG84" s="197">
        <v>0</v>
      </c>
      <c r="AH84" s="197">
        <v>0</v>
      </c>
      <c r="AI84" s="197"/>
      <c r="AJ84" s="197"/>
      <c r="AK84" s="197"/>
      <c r="AL84" s="197"/>
      <c r="AM84" s="197"/>
      <c r="AN84" s="197"/>
      <c r="AO84" s="197">
        <v>0</v>
      </c>
      <c r="AP84" s="197">
        <v>0</v>
      </c>
      <c r="AQ84" s="197">
        <v>0</v>
      </c>
      <c r="AR84" s="197">
        <v>0</v>
      </c>
      <c r="AS84" s="197"/>
      <c r="AT84" s="197"/>
      <c r="AU84" s="197"/>
      <c r="AV84" s="197"/>
      <c r="AW84" s="197"/>
      <c r="AX84" s="197"/>
      <c r="AY84" s="197">
        <v>0</v>
      </c>
      <c r="AZ84" s="303">
        <v>0</v>
      </c>
      <c r="BA84" s="313">
        <v>0</v>
      </c>
      <c r="BB84" s="202"/>
      <c r="BC84" s="202"/>
      <c r="BD84" s="202"/>
      <c r="BE84" s="202"/>
      <c r="BF84" s="202">
        <v>23</v>
      </c>
      <c r="BG84" s="202"/>
      <c r="BH84" s="202"/>
      <c r="BI84" s="202"/>
      <c r="BJ84" s="202">
        <v>23</v>
      </c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334"/>
      <c r="BV84" s="334"/>
      <c r="BW84" s="334"/>
      <c r="BX84" s="334"/>
      <c r="BY84" s="314"/>
    </row>
    <row r="85" spans="1:77" s="184" customFormat="1" ht="39.950000000000003" customHeight="1">
      <c r="A85" s="91">
        <v>53</v>
      </c>
      <c r="B85" s="183" t="s">
        <v>90</v>
      </c>
      <c r="C85" s="197">
        <v>0</v>
      </c>
      <c r="D85" s="197">
        <v>0</v>
      </c>
      <c r="E85" s="197"/>
      <c r="F85" s="197"/>
      <c r="G85" s="197"/>
      <c r="H85" s="197"/>
      <c r="I85" s="197"/>
      <c r="J85" s="197"/>
      <c r="K85" s="197">
        <v>0</v>
      </c>
      <c r="L85" s="197">
        <v>0</v>
      </c>
      <c r="M85" s="197">
        <v>0</v>
      </c>
      <c r="N85" s="197">
        <v>0</v>
      </c>
      <c r="O85" s="197"/>
      <c r="P85" s="197"/>
      <c r="Q85" s="197"/>
      <c r="R85" s="197"/>
      <c r="S85" s="197"/>
      <c r="T85" s="197"/>
      <c r="U85" s="197">
        <v>0</v>
      </c>
      <c r="V85" s="197">
        <v>0</v>
      </c>
      <c r="W85" s="197">
        <v>28.5</v>
      </c>
      <c r="X85" s="197">
        <v>2.25</v>
      </c>
      <c r="Y85" s="197"/>
      <c r="Z85" s="197"/>
      <c r="AA85" s="197"/>
      <c r="AB85" s="197"/>
      <c r="AC85" s="197">
        <v>28.5</v>
      </c>
      <c r="AD85" s="197">
        <v>2.25</v>
      </c>
      <c r="AE85" s="197"/>
      <c r="AF85" s="197"/>
      <c r="AG85" s="197">
        <v>0</v>
      </c>
      <c r="AH85" s="197">
        <v>0</v>
      </c>
      <c r="AI85" s="197"/>
      <c r="AJ85" s="197"/>
      <c r="AK85" s="197"/>
      <c r="AL85" s="197"/>
      <c r="AM85" s="197"/>
      <c r="AN85" s="197"/>
      <c r="AO85" s="197">
        <v>0</v>
      </c>
      <c r="AP85" s="197">
        <v>0</v>
      </c>
      <c r="AQ85" s="197">
        <v>0</v>
      </c>
      <c r="AR85" s="197">
        <v>0</v>
      </c>
      <c r="AS85" s="197"/>
      <c r="AT85" s="197"/>
      <c r="AU85" s="197"/>
      <c r="AV85" s="197"/>
      <c r="AW85" s="197"/>
      <c r="AX85" s="197"/>
      <c r="AY85" s="197">
        <v>0</v>
      </c>
      <c r="AZ85" s="303">
        <v>0</v>
      </c>
      <c r="BA85" s="313">
        <v>0</v>
      </c>
      <c r="BB85" s="202"/>
      <c r="BC85" s="202"/>
      <c r="BD85" s="202"/>
      <c r="BE85" s="202"/>
      <c r="BF85" s="202"/>
      <c r="BG85" s="202"/>
      <c r="BH85" s="202"/>
      <c r="BI85" s="202"/>
      <c r="BJ85" s="202"/>
      <c r="BK85" s="202">
        <v>128</v>
      </c>
      <c r="BL85" s="202"/>
      <c r="BM85" s="202"/>
      <c r="BN85" s="202">
        <v>128</v>
      </c>
      <c r="BO85" s="202"/>
      <c r="BP85" s="202"/>
      <c r="BQ85" s="202"/>
      <c r="BR85" s="202"/>
      <c r="BS85" s="202"/>
      <c r="BT85" s="202"/>
      <c r="BU85" s="334"/>
      <c r="BV85" s="334"/>
      <c r="BW85" s="334"/>
      <c r="BX85" s="334"/>
      <c r="BY85" s="314"/>
    </row>
    <row r="86" spans="1:77" s="184" customFormat="1" ht="39.950000000000003" customHeight="1">
      <c r="A86" s="91">
        <v>54</v>
      </c>
      <c r="B86" s="183" t="s">
        <v>91</v>
      </c>
      <c r="C86" s="197">
        <v>0</v>
      </c>
      <c r="D86" s="197">
        <v>0</v>
      </c>
      <c r="E86" s="197"/>
      <c r="F86" s="197"/>
      <c r="G86" s="197"/>
      <c r="H86" s="197"/>
      <c r="I86" s="197"/>
      <c r="J86" s="197"/>
      <c r="K86" s="197">
        <v>0</v>
      </c>
      <c r="L86" s="197">
        <v>0</v>
      </c>
      <c r="M86" s="197">
        <v>0</v>
      </c>
      <c r="N86" s="197">
        <v>1.5599999999999998</v>
      </c>
      <c r="O86" s="197"/>
      <c r="P86" s="197"/>
      <c r="Q86" s="197"/>
      <c r="R86" s="197"/>
      <c r="S86" s="197">
        <v>0</v>
      </c>
      <c r="T86" s="197">
        <v>1.5599999999999998</v>
      </c>
      <c r="U86" s="197"/>
      <c r="V86" s="197"/>
      <c r="W86" s="197">
        <v>0</v>
      </c>
      <c r="X86" s="197">
        <v>0</v>
      </c>
      <c r="Y86" s="197"/>
      <c r="Z86" s="197"/>
      <c r="AA86" s="197"/>
      <c r="AB86" s="197"/>
      <c r="AC86" s="197"/>
      <c r="AD86" s="197"/>
      <c r="AE86" s="197">
        <v>0</v>
      </c>
      <c r="AF86" s="197">
        <v>0</v>
      </c>
      <c r="AG86" s="197">
        <v>0</v>
      </c>
      <c r="AH86" s="197">
        <v>0</v>
      </c>
      <c r="AI86" s="197"/>
      <c r="AJ86" s="197"/>
      <c r="AK86" s="197"/>
      <c r="AL86" s="197"/>
      <c r="AM86" s="197"/>
      <c r="AN86" s="197"/>
      <c r="AO86" s="197">
        <v>0</v>
      </c>
      <c r="AP86" s="197">
        <v>0</v>
      </c>
      <c r="AQ86" s="197">
        <v>0</v>
      </c>
      <c r="AR86" s="197">
        <v>0</v>
      </c>
      <c r="AS86" s="197"/>
      <c r="AT86" s="197"/>
      <c r="AU86" s="197"/>
      <c r="AV86" s="197"/>
      <c r="AW86" s="197"/>
      <c r="AX86" s="197"/>
      <c r="AY86" s="197">
        <v>0</v>
      </c>
      <c r="AZ86" s="303">
        <v>0</v>
      </c>
      <c r="BA86" s="313">
        <v>0</v>
      </c>
      <c r="BB86" s="202"/>
      <c r="BC86" s="202"/>
      <c r="BD86" s="202"/>
      <c r="BE86" s="202"/>
      <c r="BF86" s="202">
        <v>5.9119999999999999</v>
      </c>
      <c r="BG86" s="202"/>
      <c r="BH86" s="202"/>
      <c r="BI86" s="202">
        <v>5.9119999999999999</v>
      </c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334"/>
      <c r="BV86" s="334"/>
      <c r="BW86" s="334"/>
      <c r="BX86" s="334"/>
      <c r="BY86" s="314"/>
    </row>
    <row r="87" spans="1:77" s="96" customFormat="1" ht="12.75">
      <c r="A87" s="94"/>
      <c r="B87" s="95" t="s">
        <v>92</v>
      </c>
      <c r="C87" s="84">
        <v>14.11</v>
      </c>
      <c r="D87" s="84">
        <v>5.48</v>
      </c>
      <c r="E87" s="84">
        <v>4.657</v>
      </c>
      <c r="F87" s="84">
        <v>1.68</v>
      </c>
      <c r="G87" s="84">
        <v>5.57</v>
      </c>
      <c r="H87" s="84">
        <v>0.8</v>
      </c>
      <c r="I87" s="84">
        <v>0.88</v>
      </c>
      <c r="J87" s="84">
        <v>0.9</v>
      </c>
      <c r="K87" s="84">
        <v>3.0029999999999992</v>
      </c>
      <c r="L87" s="84">
        <v>2.100000000000001</v>
      </c>
      <c r="M87" s="84">
        <v>380.86999999999995</v>
      </c>
      <c r="N87" s="84">
        <v>37.479999999999997</v>
      </c>
      <c r="O87" s="84">
        <v>0.05</v>
      </c>
      <c r="P87" s="84">
        <v>5.84</v>
      </c>
      <c r="Q87" s="84">
        <v>4.55</v>
      </c>
      <c r="R87" s="84">
        <v>0.32000000000000028</v>
      </c>
      <c r="S87" s="84">
        <v>117.75999999999999</v>
      </c>
      <c r="T87" s="84">
        <v>9.56</v>
      </c>
      <c r="U87" s="84">
        <v>258.51</v>
      </c>
      <c r="V87" s="84">
        <v>21.759999999999998</v>
      </c>
      <c r="W87" s="84">
        <v>58.8</v>
      </c>
      <c r="X87" s="84">
        <v>15.45</v>
      </c>
      <c r="Y87" s="84">
        <v>0</v>
      </c>
      <c r="Z87" s="84">
        <v>0</v>
      </c>
      <c r="AA87" s="84">
        <v>0</v>
      </c>
      <c r="AB87" s="84">
        <v>0</v>
      </c>
      <c r="AC87" s="84">
        <v>28.5</v>
      </c>
      <c r="AD87" s="84">
        <v>2.25</v>
      </c>
      <c r="AE87" s="84">
        <v>30.3</v>
      </c>
      <c r="AF87" s="84">
        <v>13.2</v>
      </c>
      <c r="AG87" s="84">
        <v>37.4</v>
      </c>
      <c r="AH87" s="84">
        <v>5.98</v>
      </c>
      <c r="AI87" s="84">
        <v>6.56</v>
      </c>
      <c r="AJ87" s="84">
        <v>5.98</v>
      </c>
      <c r="AK87" s="84">
        <v>7.92</v>
      </c>
      <c r="AL87" s="84">
        <v>0</v>
      </c>
      <c r="AM87" s="84">
        <v>7.28</v>
      </c>
      <c r="AN87" s="84">
        <v>0</v>
      </c>
      <c r="AO87" s="84">
        <v>15.64</v>
      </c>
      <c r="AP87" s="84">
        <v>0</v>
      </c>
      <c r="AQ87" s="84">
        <v>156.68</v>
      </c>
      <c r="AR87" s="84">
        <v>17.79</v>
      </c>
      <c r="AS87" s="84"/>
      <c r="AT87" s="84"/>
      <c r="AU87" s="84"/>
      <c r="AV87" s="84"/>
      <c r="AW87" s="84"/>
      <c r="AX87" s="84"/>
      <c r="AY87" s="84">
        <v>156.68</v>
      </c>
      <c r="AZ87" s="304">
        <v>17.79</v>
      </c>
      <c r="BA87" s="315">
        <v>101.70097448232539</v>
      </c>
      <c r="BB87" s="84">
        <v>20.045058449999999</v>
      </c>
      <c r="BC87" s="84">
        <v>10.92266585</v>
      </c>
      <c r="BD87" s="84">
        <v>14.824801559999999</v>
      </c>
      <c r="BE87" s="84">
        <v>55.908448622325395</v>
      </c>
      <c r="BF87" s="84">
        <v>1297.9863941023614</v>
      </c>
      <c r="BG87" s="84">
        <v>47.901944139999998</v>
      </c>
      <c r="BH87" s="84">
        <v>9.7899999999999991</v>
      </c>
      <c r="BI87" s="84">
        <v>398.36189417503948</v>
      </c>
      <c r="BJ87" s="84">
        <v>841.93255578788808</v>
      </c>
      <c r="BK87" s="84">
        <v>312.58</v>
      </c>
      <c r="BL87" s="84"/>
      <c r="BM87" s="84"/>
      <c r="BN87" s="84">
        <v>128</v>
      </c>
      <c r="BO87" s="84">
        <v>184.57999999999998</v>
      </c>
      <c r="BP87" s="84">
        <v>103.77105331999999</v>
      </c>
      <c r="BQ87" s="84">
        <v>31.13</v>
      </c>
      <c r="BR87" s="84">
        <v>20.75</v>
      </c>
      <c r="BS87" s="84">
        <v>20.75</v>
      </c>
      <c r="BT87" s="84">
        <v>31.141053320000001</v>
      </c>
      <c r="BU87" s="336">
        <v>1069.5603283200001</v>
      </c>
      <c r="BV87" s="84">
        <v>31.8</v>
      </c>
      <c r="BW87" s="84">
        <v>21.2</v>
      </c>
      <c r="BX87" s="84">
        <v>21.2</v>
      </c>
      <c r="BY87" s="85">
        <v>995.36032832000012</v>
      </c>
    </row>
    <row r="88" spans="1:77" s="90" customFormat="1" ht="20.100000000000001" customHeight="1">
      <c r="A88" s="86"/>
      <c r="B88" s="87" t="s">
        <v>93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302"/>
      <c r="BA88" s="312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333">
        <v>0</v>
      </c>
      <c r="BV88" s="88"/>
      <c r="BW88" s="88"/>
      <c r="BX88" s="88"/>
      <c r="BY88" s="89">
        <v>0</v>
      </c>
    </row>
    <row r="89" spans="1:77" s="184" customFormat="1" ht="51">
      <c r="A89" s="91">
        <v>55</v>
      </c>
      <c r="B89" s="183" t="s">
        <v>94</v>
      </c>
      <c r="C89" s="197">
        <v>0</v>
      </c>
      <c r="D89" s="197">
        <v>0</v>
      </c>
      <c r="E89" s="197"/>
      <c r="F89" s="197"/>
      <c r="G89" s="197"/>
      <c r="H89" s="197"/>
      <c r="I89" s="197"/>
      <c r="J89" s="197"/>
      <c r="K89" s="197">
        <v>0</v>
      </c>
      <c r="L89" s="197">
        <v>0</v>
      </c>
      <c r="M89" s="197">
        <v>0</v>
      </c>
      <c r="N89" s="197">
        <v>0</v>
      </c>
      <c r="O89" s="197"/>
      <c r="P89" s="197"/>
      <c r="Q89" s="197"/>
      <c r="R89" s="197"/>
      <c r="S89" s="197"/>
      <c r="T89" s="197"/>
      <c r="U89" s="197">
        <v>0</v>
      </c>
      <c r="V89" s="197">
        <v>0</v>
      </c>
      <c r="W89" s="197">
        <v>73.085999999999999</v>
      </c>
      <c r="X89" s="197">
        <v>5</v>
      </c>
      <c r="Y89" s="197"/>
      <c r="Z89" s="197"/>
      <c r="AA89" s="197"/>
      <c r="AB89" s="197"/>
      <c r="AC89" s="197"/>
      <c r="AD89" s="197"/>
      <c r="AE89" s="197">
        <v>73.085999999999999</v>
      </c>
      <c r="AF89" s="197">
        <v>5</v>
      </c>
      <c r="AG89" s="197">
        <v>0</v>
      </c>
      <c r="AH89" s="197">
        <v>0</v>
      </c>
      <c r="AI89" s="197"/>
      <c r="AJ89" s="197"/>
      <c r="AK89" s="197"/>
      <c r="AL89" s="197"/>
      <c r="AM89" s="197"/>
      <c r="AN89" s="197"/>
      <c r="AO89" s="197">
        <v>0</v>
      </c>
      <c r="AP89" s="197">
        <v>0</v>
      </c>
      <c r="AQ89" s="197">
        <v>0</v>
      </c>
      <c r="AR89" s="197">
        <v>0</v>
      </c>
      <c r="AS89" s="197"/>
      <c r="AT89" s="197"/>
      <c r="AU89" s="197"/>
      <c r="AV89" s="197"/>
      <c r="AW89" s="197"/>
      <c r="AX89" s="197"/>
      <c r="AY89" s="197">
        <v>0</v>
      </c>
      <c r="AZ89" s="303">
        <v>0</v>
      </c>
      <c r="BA89" s="313">
        <v>0</v>
      </c>
      <c r="BB89" s="202"/>
      <c r="BC89" s="202"/>
      <c r="BD89" s="202"/>
      <c r="BE89" s="202"/>
      <c r="BF89" s="202"/>
      <c r="BG89" s="202"/>
      <c r="BH89" s="202"/>
      <c r="BI89" s="202"/>
      <c r="BJ89" s="202"/>
      <c r="BK89" s="202">
        <v>385.94721441000002</v>
      </c>
      <c r="BL89" s="202"/>
      <c r="BM89" s="202"/>
      <c r="BN89" s="202"/>
      <c r="BO89" s="202">
        <v>385.94721441000002</v>
      </c>
      <c r="BP89" s="202"/>
      <c r="BQ89" s="202"/>
      <c r="BR89" s="202"/>
      <c r="BS89" s="202"/>
      <c r="BT89" s="202"/>
      <c r="BU89" s="334"/>
      <c r="BV89" s="334"/>
      <c r="BW89" s="334"/>
      <c r="BX89" s="334"/>
      <c r="BY89" s="314"/>
    </row>
    <row r="90" spans="1:77" s="184" customFormat="1" ht="38.25">
      <c r="A90" s="91">
        <v>56</v>
      </c>
      <c r="B90" s="183" t="s">
        <v>95</v>
      </c>
      <c r="C90" s="197">
        <v>0</v>
      </c>
      <c r="D90" s="197">
        <v>0</v>
      </c>
      <c r="E90" s="197"/>
      <c r="F90" s="197"/>
      <c r="G90" s="197"/>
      <c r="H90" s="197"/>
      <c r="I90" s="197"/>
      <c r="J90" s="197"/>
      <c r="K90" s="197">
        <v>0</v>
      </c>
      <c r="L90" s="197">
        <v>0</v>
      </c>
      <c r="M90" s="197">
        <v>0</v>
      </c>
      <c r="N90" s="197">
        <v>0</v>
      </c>
      <c r="O90" s="197"/>
      <c r="P90" s="197"/>
      <c r="Q90" s="197"/>
      <c r="R90" s="197"/>
      <c r="S90" s="197"/>
      <c r="T90" s="197"/>
      <c r="U90" s="197">
        <v>0</v>
      </c>
      <c r="V90" s="197">
        <v>0</v>
      </c>
      <c r="W90" s="197">
        <v>0</v>
      </c>
      <c r="X90" s="197">
        <v>0</v>
      </c>
      <c r="Y90" s="197"/>
      <c r="Z90" s="197"/>
      <c r="AA90" s="197"/>
      <c r="AB90" s="197"/>
      <c r="AC90" s="197"/>
      <c r="AD90" s="197"/>
      <c r="AE90" s="197">
        <v>0</v>
      </c>
      <c r="AF90" s="197">
        <v>0</v>
      </c>
      <c r="AG90" s="197">
        <v>0</v>
      </c>
      <c r="AH90" s="197">
        <v>0</v>
      </c>
      <c r="AI90" s="197"/>
      <c r="AJ90" s="197"/>
      <c r="AK90" s="197"/>
      <c r="AL90" s="197"/>
      <c r="AM90" s="197"/>
      <c r="AN90" s="197"/>
      <c r="AO90" s="197">
        <v>0</v>
      </c>
      <c r="AP90" s="197">
        <v>0</v>
      </c>
      <c r="AQ90" s="197">
        <v>2</v>
      </c>
      <c r="AR90" s="197">
        <v>1.2</v>
      </c>
      <c r="AS90" s="197"/>
      <c r="AT90" s="197"/>
      <c r="AU90" s="197"/>
      <c r="AV90" s="197"/>
      <c r="AW90" s="197"/>
      <c r="AX90" s="197"/>
      <c r="AY90" s="197">
        <v>2</v>
      </c>
      <c r="AZ90" s="303">
        <v>1.2</v>
      </c>
      <c r="BA90" s="313">
        <v>0</v>
      </c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334">
        <v>105.13</v>
      </c>
      <c r="BV90" s="334"/>
      <c r="BW90" s="334"/>
      <c r="BX90" s="334"/>
      <c r="BY90" s="348">
        <v>105.13</v>
      </c>
    </row>
    <row r="91" spans="1:77" s="184" customFormat="1" ht="38.25">
      <c r="A91" s="91">
        <v>57</v>
      </c>
      <c r="B91" s="183" t="s">
        <v>96</v>
      </c>
      <c r="C91" s="197">
        <v>0</v>
      </c>
      <c r="D91" s="197">
        <v>0</v>
      </c>
      <c r="E91" s="197"/>
      <c r="F91" s="197"/>
      <c r="G91" s="197"/>
      <c r="H91" s="197"/>
      <c r="I91" s="197"/>
      <c r="J91" s="197"/>
      <c r="K91" s="197">
        <v>0</v>
      </c>
      <c r="L91" s="197">
        <v>0</v>
      </c>
      <c r="M91" s="197">
        <v>0</v>
      </c>
      <c r="N91" s="197">
        <v>0</v>
      </c>
      <c r="O91" s="197"/>
      <c r="P91" s="197"/>
      <c r="Q91" s="197"/>
      <c r="R91" s="197"/>
      <c r="S91" s="197"/>
      <c r="T91" s="197"/>
      <c r="U91" s="197">
        <v>0</v>
      </c>
      <c r="V91" s="197">
        <v>0</v>
      </c>
      <c r="W91" s="197">
        <v>0</v>
      </c>
      <c r="X91" s="197">
        <v>0</v>
      </c>
      <c r="Y91" s="197"/>
      <c r="Z91" s="197"/>
      <c r="AA91" s="197"/>
      <c r="AB91" s="197"/>
      <c r="AC91" s="197"/>
      <c r="AD91" s="197"/>
      <c r="AE91" s="197">
        <v>0</v>
      </c>
      <c r="AF91" s="197">
        <v>0</v>
      </c>
      <c r="AG91" s="197">
        <v>6.28</v>
      </c>
      <c r="AH91" s="197">
        <v>0.4</v>
      </c>
      <c r="AI91" s="197"/>
      <c r="AJ91" s="197"/>
      <c r="AK91" s="197"/>
      <c r="AL91" s="197"/>
      <c r="AM91" s="197"/>
      <c r="AN91" s="197"/>
      <c r="AO91" s="197">
        <v>6.28</v>
      </c>
      <c r="AP91" s="197">
        <v>0.4</v>
      </c>
      <c r="AQ91" s="197">
        <v>0</v>
      </c>
      <c r="AR91" s="197">
        <v>0</v>
      </c>
      <c r="AS91" s="197"/>
      <c r="AT91" s="197"/>
      <c r="AU91" s="197"/>
      <c r="AV91" s="197"/>
      <c r="AW91" s="197"/>
      <c r="AX91" s="197"/>
      <c r="AY91" s="197">
        <v>0</v>
      </c>
      <c r="AZ91" s="303">
        <v>0</v>
      </c>
      <c r="BA91" s="313">
        <v>0</v>
      </c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>
        <v>46.2</v>
      </c>
      <c r="BQ91" s="202"/>
      <c r="BR91" s="202"/>
      <c r="BS91" s="202"/>
      <c r="BT91" s="202">
        <v>46.2</v>
      </c>
      <c r="BU91" s="334"/>
      <c r="BV91" s="334"/>
      <c r="BW91" s="334"/>
      <c r="BX91" s="334"/>
      <c r="BY91" s="314"/>
    </row>
    <row r="92" spans="1:77" s="184" customFormat="1" ht="25.5">
      <c r="A92" s="91">
        <v>58</v>
      </c>
      <c r="B92" s="183" t="s">
        <v>97</v>
      </c>
      <c r="C92" s="197">
        <v>0</v>
      </c>
      <c r="D92" s="197">
        <v>0</v>
      </c>
      <c r="E92" s="197"/>
      <c r="F92" s="197"/>
      <c r="G92" s="197"/>
      <c r="H92" s="197"/>
      <c r="I92" s="197"/>
      <c r="J92" s="197"/>
      <c r="K92" s="197">
        <v>0</v>
      </c>
      <c r="L92" s="197">
        <v>0</v>
      </c>
      <c r="M92" s="197">
        <v>0</v>
      </c>
      <c r="N92" s="197">
        <v>0</v>
      </c>
      <c r="O92" s="197"/>
      <c r="P92" s="197"/>
      <c r="Q92" s="197"/>
      <c r="R92" s="197"/>
      <c r="S92" s="197"/>
      <c r="T92" s="197"/>
      <c r="U92" s="197">
        <v>0</v>
      </c>
      <c r="V92" s="197">
        <v>0</v>
      </c>
      <c r="W92" s="197">
        <v>0</v>
      </c>
      <c r="X92" s="197">
        <v>0</v>
      </c>
      <c r="Y92" s="197"/>
      <c r="Z92" s="197"/>
      <c r="AA92" s="197"/>
      <c r="AB92" s="197"/>
      <c r="AC92" s="197"/>
      <c r="AD92" s="197"/>
      <c r="AE92" s="197">
        <v>0</v>
      </c>
      <c r="AF92" s="197">
        <v>0</v>
      </c>
      <c r="AG92" s="197">
        <v>2.4</v>
      </c>
      <c r="AH92" s="197">
        <v>0</v>
      </c>
      <c r="AI92" s="197"/>
      <c r="AJ92" s="197"/>
      <c r="AK92" s="197"/>
      <c r="AL92" s="197"/>
      <c r="AM92" s="197"/>
      <c r="AN92" s="197"/>
      <c r="AO92" s="197">
        <v>2.4</v>
      </c>
      <c r="AP92" s="197">
        <v>0</v>
      </c>
      <c r="AQ92" s="197">
        <v>0</v>
      </c>
      <c r="AR92" s="197">
        <v>0</v>
      </c>
      <c r="AS92" s="197"/>
      <c r="AT92" s="197"/>
      <c r="AU92" s="197"/>
      <c r="AV92" s="197"/>
      <c r="AW92" s="197"/>
      <c r="AX92" s="197"/>
      <c r="AY92" s="197">
        <v>0</v>
      </c>
      <c r="AZ92" s="303">
        <v>0</v>
      </c>
      <c r="BA92" s="313">
        <v>0</v>
      </c>
      <c r="BB92" s="202"/>
      <c r="BC92" s="202"/>
      <c r="BD92" s="202"/>
      <c r="BE92" s="202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>
        <v>5.85</v>
      </c>
      <c r="BQ92" s="202"/>
      <c r="BR92" s="202"/>
      <c r="BS92" s="202"/>
      <c r="BT92" s="202">
        <v>5.85</v>
      </c>
      <c r="BU92" s="334"/>
      <c r="BV92" s="334"/>
      <c r="BW92" s="334"/>
      <c r="BX92" s="334"/>
      <c r="BY92" s="314"/>
    </row>
    <row r="93" spans="1:77" s="184" customFormat="1" ht="38.25">
      <c r="A93" s="91">
        <v>59</v>
      </c>
      <c r="B93" s="183" t="s">
        <v>98</v>
      </c>
      <c r="C93" s="197">
        <v>0</v>
      </c>
      <c r="D93" s="197">
        <v>0</v>
      </c>
      <c r="E93" s="197"/>
      <c r="F93" s="197"/>
      <c r="G93" s="197"/>
      <c r="H93" s="197"/>
      <c r="I93" s="197"/>
      <c r="J93" s="197"/>
      <c r="K93" s="197">
        <v>0</v>
      </c>
      <c r="L93" s="197">
        <v>0</v>
      </c>
      <c r="M93" s="197">
        <v>0</v>
      </c>
      <c r="N93" s="197">
        <v>0</v>
      </c>
      <c r="O93" s="197"/>
      <c r="P93" s="197"/>
      <c r="Q93" s="197"/>
      <c r="R93" s="197"/>
      <c r="S93" s="197"/>
      <c r="T93" s="197"/>
      <c r="U93" s="197">
        <v>0</v>
      </c>
      <c r="V93" s="197">
        <v>0</v>
      </c>
      <c r="W93" s="197">
        <v>20</v>
      </c>
      <c r="X93" s="197">
        <v>0.4</v>
      </c>
      <c r="Y93" s="197"/>
      <c r="Z93" s="197"/>
      <c r="AA93" s="197"/>
      <c r="AB93" s="197"/>
      <c r="AC93" s="197"/>
      <c r="AD93" s="197"/>
      <c r="AE93" s="197">
        <v>20</v>
      </c>
      <c r="AF93" s="197">
        <v>0.4</v>
      </c>
      <c r="AG93" s="197">
        <v>0</v>
      </c>
      <c r="AH93" s="197">
        <v>0</v>
      </c>
      <c r="AI93" s="197"/>
      <c r="AJ93" s="197"/>
      <c r="AK93" s="197"/>
      <c r="AL93" s="197"/>
      <c r="AM93" s="197"/>
      <c r="AN93" s="197"/>
      <c r="AO93" s="197">
        <v>0</v>
      </c>
      <c r="AP93" s="197">
        <v>0</v>
      </c>
      <c r="AQ93" s="197">
        <v>0</v>
      </c>
      <c r="AR93" s="197">
        <v>0</v>
      </c>
      <c r="AS93" s="197"/>
      <c r="AT93" s="197"/>
      <c r="AU93" s="197"/>
      <c r="AV93" s="197"/>
      <c r="AW93" s="197"/>
      <c r="AX93" s="197"/>
      <c r="AY93" s="197">
        <v>0</v>
      </c>
      <c r="AZ93" s="303">
        <v>0</v>
      </c>
      <c r="BA93" s="313">
        <v>0</v>
      </c>
      <c r="BB93" s="202"/>
      <c r="BC93" s="202"/>
      <c r="BD93" s="202"/>
      <c r="BE93" s="202"/>
      <c r="BF93" s="202"/>
      <c r="BG93" s="202"/>
      <c r="BH93" s="202"/>
      <c r="BI93" s="202"/>
      <c r="BJ93" s="202"/>
      <c r="BK93" s="202">
        <v>60</v>
      </c>
      <c r="BL93" s="202"/>
      <c r="BM93" s="202"/>
      <c r="BN93" s="202"/>
      <c r="BO93" s="202">
        <v>60</v>
      </c>
      <c r="BP93" s="202"/>
      <c r="BQ93" s="202"/>
      <c r="BR93" s="202"/>
      <c r="BS93" s="202"/>
      <c r="BT93" s="202"/>
      <c r="BU93" s="334"/>
      <c r="BV93" s="334"/>
      <c r="BW93" s="334"/>
      <c r="BX93" s="334"/>
      <c r="BY93" s="314"/>
    </row>
    <row r="94" spans="1:77" s="184" customFormat="1" ht="51">
      <c r="A94" s="91">
        <v>60</v>
      </c>
      <c r="B94" s="183" t="s">
        <v>99</v>
      </c>
      <c r="C94" s="197">
        <v>1.65</v>
      </c>
      <c r="D94" s="197">
        <v>0.16</v>
      </c>
      <c r="E94" s="197"/>
      <c r="F94" s="197"/>
      <c r="G94" s="197"/>
      <c r="H94" s="197"/>
      <c r="I94" s="197"/>
      <c r="J94" s="197"/>
      <c r="K94" s="197">
        <v>1.65</v>
      </c>
      <c r="L94" s="197">
        <v>0.16</v>
      </c>
      <c r="M94" s="197">
        <v>1.29</v>
      </c>
      <c r="N94" s="197">
        <v>0.63</v>
      </c>
      <c r="O94" s="197">
        <v>0</v>
      </c>
      <c r="P94" s="197">
        <v>0.63</v>
      </c>
      <c r="Q94" s="197">
        <v>0.48</v>
      </c>
      <c r="R94" s="197">
        <v>0</v>
      </c>
      <c r="S94" s="197">
        <v>0.48</v>
      </c>
      <c r="T94" s="197">
        <v>0</v>
      </c>
      <c r="U94" s="197">
        <v>0.33000000000000007</v>
      </c>
      <c r="V94" s="197">
        <v>0</v>
      </c>
      <c r="W94" s="197">
        <v>0</v>
      </c>
      <c r="X94" s="197">
        <v>0</v>
      </c>
      <c r="Y94" s="197"/>
      <c r="Z94" s="197"/>
      <c r="AA94" s="197"/>
      <c r="AB94" s="197"/>
      <c r="AC94" s="197"/>
      <c r="AD94" s="197"/>
      <c r="AE94" s="197">
        <v>0</v>
      </c>
      <c r="AF94" s="197">
        <v>0</v>
      </c>
      <c r="AG94" s="197">
        <v>0</v>
      </c>
      <c r="AH94" s="197">
        <v>0</v>
      </c>
      <c r="AI94" s="197"/>
      <c r="AJ94" s="197"/>
      <c r="AK94" s="197"/>
      <c r="AL94" s="197"/>
      <c r="AM94" s="197"/>
      <c r="AN94" s="197"/>
      <c r="AO94" s="197">
        <v>0</v>
      </c>
      <c r="AP94" s="197">
        <v>0</v>
      </c>
      <c r="AQ94" s="197">
        <v>0</v>
      </c>
      <c r="AR94" s="197">
        <v>0</v>
      </c>
      <c r="AS94" s="197"/>
      <c r="AT94" s="197"/>
      <c r="AU94" s="197"/>
      <c r="AV94" s="197"/>
      <c r="AW94" s="197"/>
      <c r="AX94" s="197"/>
      <c r="AY94" s="197">
        <v>0</v>
      </c>
      <c r="AZ94" s="303">
        <v>0</v>
      </c>
      <c r="BA94" s="313">
        <v>4.5</v>
      </c>
      <c r="BB94" s="202"/>
      <c r="BC94" s="202"/>
      <c r="BD94" s="202"/>
      <c r="BE94" s="202">
        <v>4.5</v>
      </c>
      <c r="BF94" s="202">
        <v>4.5</v>
      </c>
      <c r="BG94" s="202">
        <v>2.00959368</v>
      </c>
      <c r="BH94" s="202">
        <v>0.9</v>
      </c>
      <c r="BI94" s="202">
        <v>0.9</v>
      </c>
      <c r="BJ94" s="202">
        <v>0.69040632000000002</v>
      </c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334"/>
      <c r="BV94" s="334"/>
      <c r="BW94" s="334"/>
      <c r="BX94" s="334"/>
      <c r="BY94" s="314"/>
    </row>
    <row r="95" spans="1:77" s="96" customFormat="1" ht="12.75">
      <c r="A95" s="94"/>
      <c r="B95" s="95" t="s">
        <v>100</v>
      </c>
      <c r="C95" s="84">
        <v>1.65</v>
      </c>
      <c r="D95" s="84">
        <v>0.16</v>
      </c>
      <c r="E95" s="84"/>
      <c r="F95" s="84"/>
      <c r="G95" s="84"/>
      <c r="H95" s="84"/>
      <c r="I95" s="84"/>
      <c r="J95" s="84"/>
      <c r="K95" s="84">
        <v>1.65</v>
      </c>
      <c r="L95" s="84">
        <v>0.16</v>
      </c>
      <c r="M95" s="84">
        <v>1.29</v>
      </c>
      <c r="N95" s="84">
        <v>0.63</v>
      </c>
      <c r="O95" s="84">
        <v>0</v>
      </c>
      <c r="P95" s="84">
        <v>0.63</v>
      </c>
      <c r="Q95" s="84">
        <v>0.48</v>
      </c>
      <c r="R95" s="84">
        <v>0</v>
      </c>
      <c r="S95" s="84">
        <v>0.48</v>
      </c>
      <c r="T95" s="84">
        <v>0</v>
      </c>
      <c r="U95" s="84">
        <v>0.33000000000000007</v>
      </c>
      <c r="V95" s="84">
        <v>0</v>
      </c>
      <c r="W95" s="84">
        <v>93.085999999999999</v>
      </c>
      <c r="X95" s="84">
        <v>5.4</v>
      </c>
      <c r="Y95" s="84">
        <v>0</v>
      </c>
      <c r="Z95" s="84">
        <v>0</v>
      </c>
      <c r="AA95" s="84">
        <v>0</v>
      </c>
      <c r="AB95" s="84">
        <v>0</v>
      </c>
      <c r="AC95" s="84">
        <v>0</v>
      </c>
      <c r="AD95" s="84">
        <v>0</v>
      </c>
      <c r="AE95" s="84">
        <v>93.085999999999999</v>
      </c>
      <c r="AF95" s="84">
        <v>5.4</v>
      </c>
      <c r="AG95" s="84">
        <v>8.68</v>
      </c>
      <c r="AH95" s="84">
        <v>0.4</v>
      </c>
      <c r="AI95" s="84">
        <v>0</v>
      </c>
      <c r="AJ95" s="84">
        <v>0</v>
      </c>
      <c r="AK95" s="84">
        <v>0</v>
      </c>
      <c r="AL95" s="84">
        <v>0</v>
      </c>
      <c r="AM95" s="84">
        <v>0</v>
      </c>
      <c r="AN95" s="84">
        <v>0</v>
      </c>
      <c r="AO95" s="84">
        <v>8.68</v>
      </c>
      <c r="AP95" s="84">
        <v>0.4</v>
      </c>
      <c r="AQ95" s="84">
        <v>2</v>
      </c>
      <c r="AR95" s="84">
        <v>1.2</v>
      </c>
      <c r="AS95" s="84"/>
      <c r="AT95" s="84"/>
      <c r="AU95" s="84"/>
      <c r="AV95" s="84"/>
      <c r="AW95" s="84"/>
      <c r="AX95" s="84"/>
      <c r="AY95" s="84">
        <v>2</v>
      </c>
      <c r="AZ95" s="304">
        <v>1.2</v>
      </c>
      <c r="BA95" s="315">
        <v>4.5</v>
      </c>
      <c r="BB95" s="84">
        <v>0</v>
      </c>
      <c r="BC95" s="84">
        <v>0</v>
      </c>
      <c r="BD95" s="84">
        <v>0</v>
      </c>
      <c r="BE95" s="84">
        <v>4.5</v>
      </c>
      <c r="BF95" s="84">
        <v>4.5</v>
      </c>
      <c r="BG95" s="84">
        <v>2.00959368</v>
      </c>
      <c r="BH95" s="84">
        <v>0.9</v>
      </c>
      <c r="BI95" s="84">
        <v>0.9</v>
      </c>
      <c r="BJ95" s="84">
        <v>0.69040632000000002</v>
      </c>
      <c r="BK95" s="84">
        <v>445.94721441000002</v>
      </c>
      <c r="BL95" s="84"/>
      <c r="BM95" s="84"/>
      <c r="BN95" s="84"/>
      <c r="BO95" s="84">
        <v>445.94721441000002</v>
      </c>
      <c r="BP95" s="84">
        <v>52.050000000000004</v>
      </c>
      <c r="BQ95" s="84"/>
      <c r="BR95" s="84"/>
      <c r="BS95" s="84"/>
      <c r="BT95" s="84">
        <v>52.050000000000004</v>
      </c>
      <c r="BU95" s="336">
        <v>105.13</v>
      </c>
      <c r="BV95" s="98">
        <v>0</v>
      </c>
      <c r="BW95" s="98">
        <v>0</v>
      </c>
      <c r="BX95" s="98">
        <v>0</v>
      </c>
      <c r="BY95" s="347">
        <v>105.13</v>
      </c>
    </row>
    <row r="96" spans="1:77" s="90" customFormat="1" ht="20.100000000000001" customHeight="1">
      <c r="A96" s="86"/>
      <c r="B96" s="87" t="s">
        <v>101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302"/>
      <c r="BA96" s="312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333">
        <v>0</v>
      </c>
      <c r="BV96" s="88"/>
      <c r="BW96" s="88"/>
      <c r="BX96" s="88"/>
      <c r="BY96" s="89">
        <v>0</v>
      </c>
    </row>
    <row r="97" spans="1:77" s="184" customFormat="1" ht="27.95" customHeight="1">
      <c r="A97" s="91">
        <v>61</v>
      </c>
      <c r="B97" s="183" t="s">
        <v>102</v>
      </c>
      <c r="C97" s="197">
        <v>0</v>
      </c>
      <c r="D97" s="197">
        <v>0</v>
      </c>
      <c r="E97" s="197"/>
      <c r="F97" s="197"/>
      <c r="G97" s="197"/>
      <c r="H97" s="197"/>
      <c r="I97" s="197"/>
      <c r="J97" s="197"/>
      <c r="K97" s="197">
        <v>0</v>
      </c>
      <c r="L97" s="197">
        <v>0</v>
      </c>
      <c r="M97" s="197">
        <v>28.08</v>
      </c>
      <c r="N97" s="197">
        <v>0.63</v>
      </c>
      <c r="O97" s="197"/>
      <c r="P97" s="197"/>
      <c r="Q97" s="197"/>
      <c r="R97" s="197"/>
      <c r="S97" s="197"/>
      <c r="T97" s="197"/>
      <c r="U97" s="197">
        <v>28.08</v>
      </c>
      <c r="V97" s="197">
        <v>0.63</v>
      </c>
      <c r="W97" s="197">
        <v>0</v>
      </c>
      <c r="X97" s="197">
        <v>0</v>
      </c>
      <c r="Y97" s="197"/>
      <c r="Z97" s="197"/>
      <c r="AA97" s="197"/>
      <c r="AB97" s="197"/>
      <c r="AC97" s="197"/>
      <c r="AD97" s="197"/>
      <c r="AE97" s="197">
        <v>0</v>
      </c>
      <c r="AF97" s="197">
        <v>0</v>
      </c>
      <c r="AG97" s="197">
        <v>0</v>
      </c>
      <c r="AH97" s="197">
        <v>0</v>
      </c>
      <c r="AI97" s="197"/>
      <c r="AJ97" s="197"/>
      <c r="AK97" s="197"/>
      <c r="AL97" s="197"/>
      <c r="AM97" s="197"/>
      <c r="AN97" s="197"/>
      <c r="AO97" s="197">
        <v>0</v>
      </c>
      <c r="AP97" s="197">
        <v>0</v>
      </c>
      <c r="AQ97" s="197">
        <v>0</v>
      </c>
      <c r="AR97" s="197">
        <v>0</v>
      </c>
      <c r="AS97" s="197"/>
      <c r="AT97" s="197"/>
      <c r="AU97" s="197"/>
      <c r="AV97" s="197"/>
      <c r="AW97" s="197"/>
      <c r="AX97" s="197"/>
      <c r="AY97" s="197">
        <v>0</v>
      </c>
      <c r="AZ97" s="303">
        <v>0</v>
      </c>
      <c r="BA97" s="313">
        <v>0</v>
      </c>
      <c r="BB97" s="202"/>
      <c r="BC97" s="202"/>
      <c r="BD97" s="202"/>
      <c r="BE97" s="202"/>
      <c r="BF97" s="202">
        <v>158.15458889999999</v>
      </c>
      <c r="BG97" s="202"/>
      <c r="BH97" s="202"/>
      <c r="BI97" s="202"/>
      <c r="BJ97" s="202">
        <v>158.15458889999999</v>
      </c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334"/>
      <c r="BV97" s="334"/>
      <c r="BW97" s="334"/>
      <c r="BX97" s="334"/>
      <c r="BY97" s="314"/>
    </row>
    <row r="98" spans="1:77" s="184" customFormat="1" ht="39.75" customHeight="1">
      <c r="A98" s="91">
        <v>62</v>
      </c>
      <c r="B98" s="183" t="s">
        <v>103</v>
      </c>
      <c r="C98" s="197">
        <v>0</v>
      </c>
      <c r="D98" s="197">
        <v>0</v>
      </c>
      <c r="E98" s="197"/>
      <c r="F98" s="197"/>
      <c r="G98" s="197"/>
      <c r="H98" s="197"/>
      <c r="I98" s="197"/>
      <c r="J98" s="197"/>
      <c r="K98" s="197">
        <v>0</v>
      </c>
      <c r="L98" s="197">
        <v>0</v>
      </c>
      <c r="M98" s="197">
        <v>12.43</v>
      </c>
      <c r="N98" s="197">
        <v>0.75</v>
      </c>
      <c r="O98" s="197"/>
      <c r="P98" s="197"/>
      <c r="Q98" s="197"/>
      <c r="R98" s="197"/>
      <c r="S98" s="197">
        <v>12.43</v>
      </c>
      <c r="T98" s="197">
        <v>0.75</v>
      </c>
      <c r="U98" s="197"/>
      <c r="V98" s="197"/>
      <c r="W98" s="197">
        <v>0</v>
      </c>
      <c r="X98" s="197">
        <v>0</v>
      </c>
      <c r="Y98" s="197"/>
      <c r="Z98" s="197"/>
      <c r="AA98" s="197"/>
      <c r="AB98" s="197"/>
      <c r="AC98" s="197"/>
      <c r="AD98" s="197"/>
      <c r="AE98" s="197">
        <v>0</v>
      </c>
      <c r="AF98" s="197">
        <v>0</v>
      </c>
      <c r="AG98" s="197">
        <v>0</v>
      </c>
      <c r="AH98" s="197">
        <v>0</v>
      </c>
      <c r="AI98" s="197"/>
      <c r="AJ98" s="197"/>
      <c r="AK98" s="197"/>
      <c r="AL98" s="197"/>
      <c r="AM98" s="197"/>
      <c r="AN98" s="197"/>
      <c r="AO98" s="197">
        <v>0</v>
      </c>
      <c r="AP98" s="197">
        <v>0</v>
      </c>
      <c r="AQ98" s="197">
        <v>0</v>
      </c>
      <c r="AR98" s="197">
        <v>0</v>
      </c>
      <c r="AS98" s="197"/>
      <c r="AT98" s="197"/>
      <c r="AU98" s="197"/>
      <c r="AV98" s="197"/>
      <c r="AW98" s="197"/>
      <c r="AX98" s="197"/>
      <c r="AY98" s="197">
        <v>0</v>
      </c>
      <c r="AZ98" s="303">
        <v>0</v>
      </c>
      <c r="BA98" s="313">
        <v>0</v>
      </c>
      <c r="BB98" s="202"/>
      <c r="BC98" s="202"/>
      <c r="BD98" s="202"/>
      <c r="BE98" s="202"/>
      <c r="BF98" s="202">
        <v>41.49</v>
      </c>
      <c r="BG98" s="202"/>
      <c r="BH98" s="202"/>
      <c r="BI98" s="202">
        <v>41.49</v>
      </c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334"/>
      <c r="BV98" s="334"/>
      <c r="BW98" s="334"/>
      <c r="BX98" s="334"/>
      <c r="BY98" s="314"/>
    </row>
    <row r="99" spans="1:77" s="184" customFormat="1" ht="27" customHeight="1">
      <c r="A99" s="91">
        <v>63</v>
      </c>
      <c r="B99" s="183" t="s">
        <v>104</v>
      </c>
      <c r="C99" s="197">
        <v>0</v>
      </c>
      <c r="D99" s="197">
        <v>0</v>
      </c>
      <c r="E99" s="197"/>
      <c r="F99" s="197"/>
      <c r="G99" s="197"/>
      <c r="H99" s="197"/>
      <c r="I99" s="197"/>
      <c r="J99" s="197"/>
      <c r="K99" s="197">
        <v>0</v>
      </c>
      <c r="L99" s="197">
        <v>0</v>
      </c>
      <c r="M99" s="197">
        <v>0</v>
      </c>
      <c r="N99" s="197">
        <v>0</v>
      </c>
      <c r="O99" s="197"/>
      <c r="P99" s="197"/>
      <c r="Q99" s="197"/>
      <c r="R99" s="197"/>
      <c r="S99" s="197"/>
      <c r="T99" s="197"/>
      <c r="U99" s="197">
        <v>0</v>
      </c>
      <c r="V99" s="197">
        <v>0</v>
      </c>
      <c r="W99" s="197">
        <v>0</v>
      </c>
      <c r="X99" s="197">
        <v>0</v>
      </c>
      <c r="Y99" s="197"/>
      <c r="Z99" s="197"/>
      <c r="AA99" s="197"/>
      <c r="AB99" s="197"/>
      <c r="AC99" s="197"/>
      <c r="AD99" s="197"/>
      <c r="AE99" s="197">
        <v>0</v>
      </c>
      <c r="AF99" s="197">
        <v>0</v>
      </c>
      <c r="AG99" s="197">
        <v>0</v>
      </c>
      <c r="AH99" s="197">
        <v>0</v>
      </c>
      <c r="AI99" s="197"/>
      <c r="AJ99" s="197"/>
      <c r="AK99" s="197"/>
      <c r="AL99" s="197"/>
      <c r="AM99" s="197"/>
      <c r="AN99" s="197"/>
      <c r="AO99" s="197">
        <v>0</v>
      </c>
      <c r="AP99" s="197">
        <v>0</v>
      </c>
      <c r="AQ99" s="197">
        <v>25.3</v>
      </c>
      <c r="AR99" s="197">
        <v>0.4</v>
      </c>
      <c r="AS99" s="197">
        <v>25.3</v>
      </c>
      <c r="AT99" s="303">
        <v>0.4</v>
      </c>
      <c r="AU99" s="197"/>
      <c r="AV99" s="197"/>
      <c r="AW99" s="197"/>
      <c r="AX99" s="197"/>
      <c r="AY99" s="197"/>
      <c r="AZ99" s="303"/>
      <c r="BA99" s="313">
        <v>0</v>
      </c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334">
        <v>207.28</v>
      </c>
      <c r="BV99" s="334">
        <v>207.28</v>
      </c>
      <c r="BW99" s="334"/>
      <c r="BX99" s="334"/>
      <c r="BY99" s="348"/>
    </row>
    <row r="100" spans="1:77" s="96" customFormat="1" ht="12.75">
      <c r="A100" s="94"/>
      <c r="B100" s="95" t="s">
        <v>105</v>
      </c>
      <c r="C100" s="84">
        <v>0</v>
      </c>
      <c r="D100" s="84">
        <v>0</v>
      </c>
      <c r="E100" s="84"/>
      <c r="F100" s="84"/>
      <c r="G100" s="84"/>
      <c r="H100" s="84"/>
      <c r="I100" s="84"/>
      <c r="J100" s="84"/>
      <c r="K100" s="84">
        <v>0</v>
      </c>
      <c r="L100" s="84">
        <v>0</v>
      </c>
      <c r="M100" s="84">
        <v>40.51</v>
      </c>
      <c r="N100" s="84">
        <v>1.38</v>
      </c>
      <c r="O100" s="84">
        <v>0</v>
      </c>
      <c r="P100" s="84">
        <v>0</v>
      </c>
      <c r="Q100" s="84">
        <v>0</v>
      </c>
      <c r="R100" s="84">
        <v>0</v>
      </c>
      <c r="S100" s="84">
        <v>12.43</v>
      </c>
      <c r="T100" s="84">
        <v>0.75</v>
      </c>
      <c r="U100" s="84">
        <v>28.08</v>
      </c>
      <c r="V100" s="84">
        <v>0.63</v>
      </c>
      <c r="W100" s="84">
        <v>0</v>
      </c>
      <c r="X100" s="84">
        <v>0</v>
      </c>
      <c r="Y100" s="84">
        <v>0</v>
      </c>
      <c r="Z100" s="84">
        <v>0</v>
      </c>
      <c r="AA100" s="84">
        <v>0</v>
      </c>
      <c r="AB100" s="84">
        <v>0</v>
      </c>
      <c r="AC100" s="84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84">
        <v>0</v>
      </c>
      <c r="AO100" s="84">
        <v>0</v>
      </c>
      <c r="AP100" s="84">
        <v>0</v>
      </c>
      <c r="AQ100" s="84">
        <v>25.3</v>
      </c>
      <c r="AR100" s="84">
        <v>0.4</v>
      </c>
      <c r="AS100" s="84">
        <v>25.3</v>
      </c>
      <c r="AT100" s="84">
        <v>0.4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304">
        <v>0</v>
      </c>
      <c r="BA100" s="315">
        <v>0</v>
      </c>
      <c r="BB100" s="84">
        <v>0</v>
      </c>
      <c r="BC100" s="84">
        <v>0</v>
      </c>
      <c r="BD100" s="84">
        <v>0</v>
      </c>
      <c r="BE100" s="84">
        <v>0</v>
      </c>
      <c r="BF100" s="84">
        <v>199.6445889</v>
      </c>
      <c r="BG100" s="84"/>
      <c r="BH100" s="84"/>
      <c r="BI100" s="84">
        <v>41.49</v>
      </c>
      <c r="BJ100" s="84">
        <v>158.15458889999999</v>
      </c>
      <c r="BK100" s="84">
        <v>0</v>
      </c>
      <c r="BL100" s="84"/>
      <c r="BM100" s="84"/>
      <c r="BN100" s="84"/>
      <c r="BO100" s="84">
        <v>0</v>
      </c>
      <c r="BP100" s="84">
        <v>0</v>
      </c>
      <c r="BQ100" s="84"/>
      <c r="BR100" s="84"/>
      <c r="BS100" s="84"/>
      <c r="BT100" s="84">
        <v>0</v>
      </c>
      <c r="BU100" s="336">
        <v>207.28</v>
      </c>
      <c r="BV100" s="98">
        <v>207.28</v>
      </c>
      <c r="BW100" s="98">
        <v>0</v>
      </c>
      <c r="BX100" s="98">
        <v>0</v>
      </c>
      <c r="BY100" s="347">
        <v>0</v>
      </c>
    </row>
    <row r="101" spans="1:77" s="90" customFormat="1" ht="20.100000000000001" customHeight="1">
      <c r="A101" s="86"/>
      <c r="B101" s="87" t="s">
        <v>106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302"/>
      <c r="BA101" s="312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333"/>
      <c r="BV101" s="88"/>
      <c r="BW101" s="88"/>
      <c r="BX101" s="88"/>
      <c r="BY101" s="89"/>
    </row>
    <row r="102" spans="1:77" s="184" customFormat="1" ht="39.950000000000003" customHeight="1">
      <c r="A102" s="91">
        <v>64</v>
      </c>
      <c r="B102" s="183" t="s">
        <v>107</v>
      </c>
      <c r="C102" s="197">
        <v>0</v>
      </c>
      <c r="D102" s="197">
        <v>0</v>
      </c>
      <c r="E102" s="197"/>
      <c r="F102" s="197"/>
      <c r="G102" s="197"/>
      <c r="H102" s="197"/>
      <c r="I102" s="197"/>
      <c r="J102" s="197"/>
      <c r="K102" s="197">
        <v>0</v>
      </c>
      <c r="L102" s="197">
        <v>0</v>
      </c>
      <c r="M102" s="197">
        <v>21.62</v>
      </c>
      <c r="N102" s="197">
        <v>0</v>
      </c>
      <c r="O102" s="197"/>
      <c r="P102" s="197"/>
      <c r="Q102" s="197"/>
      <c r="R102" s="197"/>
      <c r="S102" s="197">
        <v>21.62</v>
      </c>
      <c r="T102" s="197">
        <v>0</v>
      </c>
      <c r="U102" s="197"/>
      <c r="V102" s="197"/>
      <c r="W102" s="197">
        <v>0</v>
      </c>
      <c r="X102" s="197">
        <v>0</v>
      </c>
      <c r="Y102" s="197"/>
      <c r="Z102" s="197"/>
      <c r="AA102" s="197"/>
      <c r="AB102" s="197"/>
      <c r="AC102" s="197"/>
      <c r="AD102" s="197"/>
      <c r="AE102" s="197">
        <v>0</v>
      </c>
      <c r="AF102" s="197">
        <v>0</v>
      </c>
      <c r="AG102" s="197">
        <v>0</v>
      </c>
      <c r="AH102" s="197">
        <v>0</v>
      </c>
      <c r="AI102" s="197"/>
      <c r="AJ102" s="197"/>
      <c r="AK102" s="197"/>
      <c r="AL102" s="197"/>
      <c r="AM102" s="197"/>
      <c r="AN102" s="197"/>
      <c r="AO102" s="197">
        <v>0</v>
      </c>
      <c r="AP102" s="197">
        <v>0</v>
      </c>
      <c r="AQ102" s="197">
        <v>0</v>
      </c>
      <c r="AR102" s="197">
        <v>0</v>
      </c>
      <c r="AS102" s="197"/>
      <c r="AT102" s="197"/>
      <c r="AU102" s="197"/>
      <c r="AV102" s="197"/>
      <c r="AW102" s="197"/>
      <c r="AX102" s="197"/>
      <c r="AY102" s="197">
        <v>0</v>
      </c>
      <c r="AZ102" s="303">
        <v>0</v>
      </c>
      <c r="BA102" s="313">
        <v>0</v>
      </c>
      <c r="BB102" s="202"/>
      <c r="BC102" s="202"/>
      <c r="BD102" s="202"/>
      <c r="BE102" s="202"/>
      <c r="BF102" s="202">
        <v>58.082456472145196</v>
      </c>
      <c r="BG102" s="202"/>
      <c r="BH102" s="202"/>
      <c r="BI102" s="202">
        <v>58.082456472145196</v>
      </c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334"/>
      <c r="BV102" s="334"/>
      <c r="BW102" s="334"/>
      <c r="BX102" s="334"/>
      <c r="BY102" s="314"/>
    </row>
    <row r="103" spans="1:77" s="184" customFormat="1" ht="42.75" customHeight="1">
      <c r="A103" s="91">
        <v>65</v>
      </c>
      <c r="B103" s="183" t="s">
        <v>108</v>
      </c>
      <c r="C103" s="197">
        <v>0</v>
      </c>
      <c r="D103" s="197">
        <v>0</v>
      </c>
      <c r="E103" s="197"/>
      <c r="F103" s="197"/>
      <c r="G103" s="197"/>
      <c r="H103" s="197"/>
      <c r="I103" s="197"/>
      <c r="J103" s="197"/>
      <c r="K103" s="197">
        <v>0</v>
      </c>
      <c r="L103" s="197">
        <v>0</v>
      </c>
      <c r="M103" s="197">
        <v>0</v>
      </c>
      <c r="N103" s="197">
        <v>3.82</v>
      </c>
      <c r="O103" s="197">
        <v>0</v>
      </c>
      <c r="P103" s="197">
        <v>3.82</v>
      </c>
      <c r="Q103" s="197"/>
      <c r="R103" s="197"/>
      <c r="S103" s="197"/>
      <c r="T103" s="197"/>
      <c r="U103" s="197"/>
      <c r="V103" s="197"/>
      <c r="W103" s="197">
        <v>0</v>
      </c>
      <c r="X103" s="197">
        <v>0</v>
      </c>
      <c r="Y103" s="197"/>
      <c r="Z103" s="197"/>
      <c r="AA103" s="197"/>
      <c r="AB103" s="197"/>
      <c r="AC103" s="197"/>
      <c r="AD103" s="197"/>
      <c r="AE103" s="197">
        <v>0</v>
      </c>
      <c r="AF103" s="197">
        <v>0</v>
      </c>
      <c r="AG103" s="197">
        <v>0</v>
      </c>
      <c r="AH103" s="197">
        <v>0</v>
      </c>
      <c r="AI103" s="197"/>
      <c r="AJ103" s="197"/>
      <c r="AK103" s="197"/>
      <c r="AL103" s="197"/>
      <c r="AM103" s="197"/>
      <c r="AN103" s="197"/>
      <c r="AO103" s="197">
        <v>0</v>
      </c>
      <c r="AP103" s="197">
        <v>0</v>
      </c>
      <c r="AQ103" s="197">
        <v>0</v>
      </c>
      <c r="AR103" s="197">
        <v>0</v>
      </c>
      <c r="AS103" s="197"/>
      <c r="AT103" s="197"/>
      <c r="AU103" s="197"/>
      <c r="AV103" s="197"/>
      <c r="AW103" s="197"/>
      <c r="AX103" s="197"/>
      <c r="AY103" s="197">
        <v>0</v>
      </c>
      <c r="AZ103" s="303">
        <v>0</v>
      </c>
      <c r="BA103" s="313">
        <v>0</v>
      </c>
      <c r="BB103" s="202"/>
      <c r="BC103" s="202"/>
      <c r="BD103" s="202"/>
      <c r="BE103" s="202"/>
      <c r="BF103" s="202">
        <v>36.201728420704981</v>
      </c>
      <c r="BG103" s="202">
        <v>36.201728420704981</v>
      </c>
      <c r="BH103" s="202"/>
      <c r="BI103" s="202"/>
      <c r="BJ103" s="202"/>
      <c r="BK103" s="202"/>
      <c r="BL103" s="202"/>
      <c r="BM103" s="202"/>
      <c r="BN103" s="202"/>
      <c r="BO103" s="202"/>
      <c r="BP103" s="202"/>
      <c r="BQ103" s="202"/>
      <c r="BR103" s="202"/>
      <c r="BS103" s="202"/>
      <c r="BT103" s="202"/>
      <c r="BU103" s="334"/>
      <c r="BV103" s="334"/>
      <c r="BW103" s="334"/>
      <c r="BX103" s="334"/>
      <c r="BY103" s="314"/>
    </row>
    <row r="104" spans="1:77" s="184" customFormat="1" ht="39.950000000000003" customHeight="1">
      <c r="A104" s="91">
        <v>66</v>
      </c>
      <c r="B104" s="183" t="s">
        <v>109</v>
      </c>
      <c r="C104" s="197">
        <v>0</v>
      </c>
      <c r="D104" s="197">
        <v>0</v>
      </c>
      <c r="E104" s="197"/>
      <c r="F104" s="197"/>
      <c r="G104" s="197"/>
      <c r="H104" s="197"/>
      <c r="I104" s="197"/>
      <c r="J104" s="197"/>
      <c r="K104" s="197">
        <v>0</v>
      </c>
      <c r="L104" s="197">
        <v>0</v>
      </c>
      <c r="M104" s="197">
        <v>0</v>
      </c>
      <c r="N104" s="197">
        <v>0</v>
      </c>
      <c r="O104" s="197"/>
      <c r="P104" s="197"/>
      <c r="Q104" s="197"/>
      <c r="R104" s="197"/>
      <c r="S104" s="197"/>
      <c r="T104" s="197"/>
      <c r="U104" s="197">
        <v>0</v>
      </c>
      <c r="V104" s="197">
        <v>0</v>
      </c>
      <c r="W104" s="197">
        <v>0</v>
      </c>
      <c r="X104" s="197">
        <v>0</v>
      </c>
      <c r="Y104" s="197"/>
      <c r="Z104" s="197"/>
      <c r="AA104" s="197"/>
      <c r="AB104" s="197"/>
      <c r="AC104" s="197"/>
      <c r="AD104" s="197"/>
      <c r="AE104" s="197">
        <v>0</v>
      </c>
      <c r="AF104" s="197">
        <v>0</v>
      </c>
      <c r="AG104" s="197">
        <v>0</v>
      </c>
      <c r="AH104" s="197">
        <v>0</v>
      </c>
      <c r="AI104" s="197"/>
      <c r="AJ104" s="197"/>
      <c r="AK104" s="197"/>
      <c r="AL104" s="197"/>
      <c r="AM104" s="197"/>
      <c r="AN104" s="197"/>
      <c r="AO104" s="197">
        <v>0</v>
      </c>
      <c r="AP104" s="197">
        <v>0</v>
      </c>
      <c r="AQ104" s="197">
        <v>106.6</v>
      </c>
      <c r="AR104" s="197">
        <v>8.92</v>
      </c>
      <c r="AS104" s="197"/>
      <c r="AT104" s="197"/>
      <c r="AU104" s="197"/>
      <c r="AV104" s="197"/>
      <c r="AW104" s="197"/>
      <c r="AX104" s="197"/>
      <c r="AY104" s="197">
        <v>106.6</v>
      </c>
      <c r="AZ104" s="303">
        <v>8.92</v>
      </c>
      <c r="BA104" s="313">
        <v>0</v>
      </c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334">
        <v>242.84</v>
      </c>
      <c r="BV104" s="334"/>
      <c r="BW104" s="334"/>
      <c r="BX104" s="334"/>
      <c r="BY104" s="348">
        <v>242.84</v>
      </c>
    </row>
    <row r="105" spans="1:77" s="184" customFormat="1" ht="39.950000000000003" customHeight="1">
      <c r="A105" s="91">
        <v>67</v>
      </c>
      <c r="B105" s="183" t="s">
        <v>111</v>
      </c>
      <c r="C105" s="197">
        <v>8.76</v>
      </c>
      <c r="D105" s="197">
        <v>4.95</v>
      </c>
      <c r="E105" s="197"/>
      <c r="F105" s="197"/>
      <c r="G105" s="197"/>
      <c r="H105" s="197"/>
      <c r="I105" s="197"/>
      <c r="J105" s="197"/>
      <c r="K105" s="197">
        <v>8.76</v>
      </c>
      <c r="L105" s="197">
        <v>4.95</v>
      </c>
      <c r="M105" s="197">
        <v>16.29</v>
      </c>
      <c r="N105" s="197">
        <v>3.55</v>
      </c>
      <c r="O105" s="197">
        <v>1.24</v>
      </c>
      <c r="P105" s="197">
        <v>3.55</v>
      </c>
      <c r="Q105" s="197">
        <v>3.21</v>
      </c>
      <c r="R105" s="197">
        <v>0</v>
      </c>
      <c r="S105" s="197">
        <v>4.3499999999999996</v>
      </c>
      <c r="T105" s="197">
        <v>0</v>
      </c>
      <c r="U105" s="197">
        <v>7.49</v>
      </c>
      <c r="V105" s="197">
        <v>0</v>
      </c>
      <c r="W105" s="197">
        <v>0</v>
      </c>
      <c r="X105" s="197">
        <v>0</v>
      </c>
      <c r="Y105" s="197"/>
      <c r="Z105" s="197"/>
      <c r="AA105" s="197"/>
      <c r="AB105" s="197"/>
      <c r="AC105" s="197"/>
      <c r="AD105" s="197"/>
      <c r="AE105" s="197">
        <v>0</v>
      </c>
      <c r="AF105" s="197">
        <v>0</v>
      </c>
      <c r="AG105" s="197">
        <v>0</v>
      </c>
      <c r="AH105" s="197">
        <v>0</v>
      </c>
      <c r="AI105" s="197"/>
      <c r="AJ105" s="197"/>
      <c r="AK105" s="197"/>
      <c r="AL105" s="197"/>
      <c r="AM105" s="197"/>
      <c r="AN105" s="197"/>
      <c r="AO105" s="197">
        <v>0</v>
      </c>
      <c r="AP105" s="197">
        <v>0</v>
      </c>
      <c r="AQ105" s="197">
        <v>0</v>
      </c>
      <c r="AR105" s="197">
        <v>0</v>
      </c>
      <c r="AS105" s="197"/>
      <c r="AT105" s="197"/>
      <c r="AU105" s="197"/>
      <c r="AV105" s="197"/>
      <c r="AW105" s="197"/>
      <c r="AX105" s="197"/>
      <c r="AY105" s="197">
        <v>0</v>
      </c>
      <c r="AZ105" s="303">
        <v>0</v>
      </c>
      <c r="BA105" s="313">
        <v>36</v>
      </c>
      <c r="BB105" s="202"/>
      <c r="BC105" s="202"/>
      <c r="BD105" s="202"/>
      <c r="BE105" s="202">
        <v>36</v>
      </c>
      <c r="BF105" s="202">
        <v>45</v>
      </c>
      <c r="BG105" s="202">
        <v>13.5</v>
      </c>
      <c r="BH105" s="202">
        <v>9</v>
      </c>
      <c r="BI105" s="202">
        <v>9</v>
      </c>
      <c r="BJ105" s="202">
        <v>13.5</v>
      </c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334"/>
      <c r="BV105" s="334"/>
      <c r="BW105" s="334"/>
      <c r="BX105" s="334"/>
      <c r="BY105" s="314"/>
    </row>
    <row r="106" spans="1:77" s="184" customFormat="1" ht="39.950000000000003" customHeight="1">
      <c r="A106" s="91">
        <v>68</v>
      </c>
      <c r="B106" s="183" t="s">
        <v>112</v>
      </c>
      <c r="C106" s="197">
        <v>0</v>
      </c>
      <c r="D106" s="197">
        <v>0</v>
      </c>
      <c r="E106" s="197"/>
      <c r="F106" s="197"/>
      <c r="G106" s="197"/>
      <c r="H106" s="197"/>
      <c r="I106" s="197"/>
      <c r="J106" s="197"/>
      <c r="K106" s="197">
        <v>0</v>
      </c>
      <c r="L106" s="197">
        <v>0</v>
      </c>
      <c r="M106" s="197">
        <v>0</v>
      </c>
      <c r="N106" s="197">
        <v>0</v>
      </c>
      <c r="O106" s="197"/>
      <c r="P106" s="197"/>
      <c r="Q106" s="197"/>
      <c r="R106" s="197"/>
      <c r="S106" s="197"/>
      <c r="T106" s="197"/>
      <c r="U106" s="197">
        <v>0</v>
      </c>
      <c r="V106" s="197">
        <v>0</v>
      </c>
      <c r="W106" s="197">
        <v>20.734000000000002</v>
      </c>
      <c r="X106" s="197">
        <v>0.88</v>
      </c>
      <c r="Y106" s="197"/>
      <c r="Z106" s="197"/>
      <c r="AA106" s="197"/>
      <c r="AB106" s="197"/>
      <c r="AC106" s="197"/>
      <c r="AD106" s="197"/>
      <c r="AE106" s="197">
        <v>20.734000000000002</v>
      </c>
      <c r="AF106" s="197">
        <v>0.88</v>
      </c>
      <c r="AG106" s="197">
        <v>0</v>
      </c>
      <c r="AH106" s="197">
        <v>0</v>
      </c>
      <c r="AI106" s="197"/>
      <c r="AJ106" s="197"/>
      <c r="AK106" s="197"/>
      <c r="AL106" s="197"/>
      <c r="AM106" s="197"/>
      <c r="AN106" s="197"/>
      <c r="AO106" s="197">
        <v>0</v>
      </c>
      <c r="AP106" s="197">
        <v>0</v>
      </c>
      <c r="AQ106" s="197">
        <v>0</v>
      </c>
      <c r="AR106" s="197">
        <v>0</v>
      </c>
      <c r="AS106" s="197"/>
      <c r="AT106" s="197"/>
      <c r="AU106" s="197"/>
      <c r="AV106" s="197"/>
      <c r="AW106" s="197"/>
      <c r="AX106" s="197"/>
      <c r="AY106" s="197">
        <v>0</v>
      </c>
      <c r="AZ106" s="303">
        <v>0</v>
      </c>
      <c r="BA106" s="313">
        <v>0</v>
      </c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>
        <v>50</v>
      </c>
      <c r="BL106" s="202"/>
      <c r="BM106" s="202"/>
      <c r="BN106" s="202"/>
      <c r="BO106" s="202">
        <v>50</v>
      </c>
      <c r="BP106" s="202"/>
      <c r="BQ106" s="202"/>
      <c r="BR106" s="202"/>
      <c r="BS106" s="202"/>
      <c r="BT106" s="202"/>
      <c r="BU106" s="334"/>
      <c r="BV106" s="334"/>
      <c r="BW106" s="334"/>
      <c r="BX106" s="334"/>
      <c r="BY106" s="314"/>
    </row>
    <row r="107" spans="1:77" s="96" customFormat="1" ht="12.75">
      <c r="A107" s="94"/>
      <c r="B107" s="95" t="s">
        <v>113</v>
      </c>
      <c r="C107" s="84">
        <v>8.76</v>
      </c>
      <c r="D107" s="84">
        <v>4.95</v>
      </c>
      <c r="E107" s="84"/>
      <c r="F107" s="84"/>
      <c r="G107" s="84"/>
      <c r="H107" s="84"/>
      <c r="I107" s="84"/>
      <c r="J107" s="84"/>
      <c r="K107" s="84">
        <v>8.76</v>
      </c>
      <c r="L107" s="84">
        <v>4.95</v>
      </c>
      <c r="M107" s="84">
        <v>37.909999999999997</v>
      </c>
      <c r="N107" s="84">
        <v>7.3699999999999992</v>
      </c>
      <c r="O107" s="84">
        <v>1.24</v>
      </c>
      <c r="P107" s="84">
        <v>7.3699999999999992</v>
      </c>
      <c r="Q107" s="84">
        <v>3.21</v>
      </c>
      <c r="R107" s="84">
        <v>0</v>
      </c>
      <c r="S107" s="84">
        <v>25.97</v>
      </c>
      <c r="T107" s="84">
        <v>0</v>
      </c>
      <c r="U107" s="84">
        <v>7.49</v>
      </c>
      <c r="V107" s="84">
        <v>0</v>
      </c>
      <c r="W107" s="84">
        <v>20.734000000000002</v>
      </c>
      <c r="X107" s="84">
        <v>0.88</v>
      </c>
      <c r="Y107" s="84">
        <v>0</v>
      </c>
      <c r="Z107" s="84">
        <v>0</v>
      </c>
      <c r="AA107" s="84">
        <v>0</v>
      </c>
      <c r="AB107" s="84">
        <v>0</v>
      </c>
      <c r="AC107" s="84">
        <v>0</v>
      </c>
      <c r="AD107" s="84">
        <v>0</v>
      </c>
      <c r="AE107" s="84">
        <v>20.734000000000002</v>
      </c>
      <c r="AF107" s="84">
        <v>0.88</v>
      </c>
      <c r="AG107" s="84">
        <v>0</v>
      </c>
      <c r="AH107" s="84">
        <v>0</v>
      </c>
      <c r="AI107" s="84"/>
      <c r="AJ107" s="84"/>
      <c r="AK107" s="84"/>
      <c r="AL107" s="84"/>
      <c r="AM107" s="84"/>
      <c r="AN107" s="84"/>
      <c r="AO107" s="84">
        <v>0</v>
      </c>
      <c r="AP107" s="84">
        <v>0</v>
      </c>
      <c r="AQ107" s="84">
        <v>106.6</v>
      </c>
      <c r="AR107" s="84">
        <v>8.92</v>
      </c>
      <c r="AS107" s="84"/>
      <c r="AT107" s="84"/>
      <c r="AU107" s="84"/>
      <c r="AV107" s="84"/>
      <c r="AW107" s="84"/>
      <c r="AX107" s="84"/>
      <c r="AY107" s="84">
        <v>106.6</v>
      </c>
      <c r="AZ107" s="304">
        <v>8.92</v>
      </c>
      <c r="BA107" s="315">
        <v>36</v>
      </c>
      <c r="BB107" s="84">
        <v>0</v>
      </c>
      <c r="BC107" s="84">
        <v>0</v>
      </c>
      <c r="BD107" s="84">
        <v>0</v>
      </c>
      <c r="BE107" s="84">
        <v>36</v>
      </c>
      <c r="BF107" s="84">
        <v>139.28418489285019</v>
      </c>
      <c r="BG107" s="84">
        <v>49.701728420704981</v>
      </c>
      <c r="BH107" s="84">
        <v>9</v>
      </c>
      <c r="BI107" s="84">
        <v>67.082456472145196</v>
      </c>
      <c r="BJ107" s="84">
        <v>13.5</v>
      </c>
      <c r="BK107" s="84">
        <v>50</v>
      </c>
      <c r="BL107" s="84">
        <v>0</v>
      </c>
      <c r="BM107" s="84">
        <v>0</v>
      </c>
      <c r="BN107" s="84">
        <v>0</v>
      </c>
      <c r="BO107" s="84">
        <v>50</v>
      </c>
      <c r="BP107" s="84">
        <v>0</v>
      </c>
      <c r="BQ107" s="84"/>
      <c r="BR107" s="84"/>
      <c r="BS107" s="84"/>
      <c r="BT107" s="84">
        <v>0</v>
      </c>
      <c r="BU107" s="336">
        <v>242.84</v>
      </c>
      <c r="BV107" s="98">
        <v>0</v>
      </c>
      <c r="BW107" s="98">
        <v>0</v>
      </c>
      <c r="BX107" s="98">
        <v>0</v>
      </c>
      <c r="BY107" s="347">
        <v>242.84</v>
      </c>
    </row>
    <row r="108" spans="1:77" s="90" customFormat="1" ht="20.100000000000001" customHeight="1">
      <c r="A108" s="86"/>
      <c r="B108" s="87" t="s">
        <v>114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302"/>
      <c r="BA108" s="312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333"/>
      <c r="BV108" s="88"/>
      <c r="BW108" s="88"/>
      <c r="BX108" s="88"/>
      <c r="BY108" s="89"/>
    </row>
    <row r="109" spans="1:77" s="184" customFormat="1" ht="57" customHeight="1">
      <c r="A109" s="91">
        <v>69</v>
      </c>
      <c r="B109" s="183" t="s">
        <v>115</v>
      </c>
      <c r="C109" s="197">
        <v>0</v>
      </c>
      <c r="D109" s="197">
        <v>0</v>
      </c>
      <c r="E109" s="197"/>
      <c r="F109" s="197"/>
      <c r="G109" s="197"/>
      <c r="H109" s="197"/>
      <c r="I109" s="197"/>
      <c r="J109" s="197"/>
      <c r="K109" s="197">
        <v>0</v>
      </c>
      <c r="L109" s="197">
        <v>0</v>
      </c>
      <c r="M109" s="197">
        <v>3.93</v>
      </c>
      <c r="N109" s="197">
        <v>0.8</v>
      </c>
      <c r="O109" s="197"/>
      <c r="P109" s="197"/>
      <c r="Q109" s="197">
        <v>3.93</v>
      </c>
      <c r="R109" s="197">
        <v>0.8</v>
      </c>
      <c r="S109" s="197"/>
      <c r="T109" s="197"/>
      <c r="U109" s="197"/>
      <c r="V109" s="197"/>
      <c r="W109" s="197">
        <v>0</v>
      </c>
      <c r="X109" s="197">
        <v>0</v>
      </c>
      <c r="Y109" s="197"/>
      <c r="Z109" s="197"/>
      <c r="AA109" s="197"/>
      <c r="AB109" s="197"/>
      <c r="AC109" s="197"/>
      <c r="AD109" s="197"/>
      <c r="AE109" s="197">
        <v>0</v>
      </c>
      <c r="AF109" s="197">
        <v>0</v>
      </c>
      <c r="AG109" s="197">
        <v>0</v>
      </c>
      <c r="AH109" s="197">
        <v>0</v>
      </c>
      <c r="AI109" s="197"/>
      <c r="AJ109" s="197"/>
      <c r="AK109" s="197"/>
      <c r="AL109" s="197"/>
      <c r="AM109" s="197"/>
      <c r="AN109" s="197"/>
      <c r="AO109" s="197">
        <v>0</v>
      </c>
      <c r="AP109" s="197">
        <v>0</v>
      </c>
      <c r="AQ109" s="197">
        <v>0</v>
      </c>
      <c r="AR109" s="197">
        <v>0</v>
      </c>
      <c r="AS109" s="197"/>
      <c r="AT109" s="197"/>
      <c r="AU109" s="197"/>
      <c r="AV109" s="197"/>
      <c r="AW109" s="197"/>
      <c r="AX109" s="197"/>
      <c r="AY109" s="197">
        <v>0</v>
      </c>
      <c r="AZ109" s="303">
        <v>0</v>
      </c>
      <c r="BA109" s="313">
        <v>0</v>
      </c>
      <c r="BB109" s="202"/>
      <c r="BC109" s="202"/>
      <c r="BD109" s="202"/>
      <c r="BE109" s="202"/>
      <c r="BF109" s="202">
        <v>18.739999999999998</v>
      </c>
      <c r="BG109" s="202"/>
      <c r="BH109" s="202">
        <v>18.739999999999998</v>
      </c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334"/>
      <c r="BV109" s="334"/>
      <c r="BW109" s="334"/>
      <c r="BX109" s="334"/>
      <c r="BY109" s="314"/>
    </row>
    <row r="110" spans="1:77" s="184" customFormat="1" ht="42.75" customHeight="1">
      <c r="A110" s="91">
        <v>70</v>
      </c>
      <c r="B110" s="183" t="s">
        <v>116</v>
      </c>
      <c r="C110" s="197">
        <v>0</v>
      </c>
      <c r="D110" s="197">
        <v>0</v>
      </c>
      <c r="E110" s="197"/>
      <c r="F110" s="197"/>
      <c r="G110" s="197"/>
      <c r="H110" s="197"/>
      <c r="I110" s="197"/>
      <c r="J110" s="197"/>
      <c r="K110" s="197">
        <v>0</v>
      </c>
      <c r="L110" s="197">
        <v>0</v>
      </c>
      <c r="M110" s="197">
        <v>9.2520000000000007</v>
      </c>
      <c r="N110" s="197">
        <v>0.16</v>
      </c>
      <c r="O110" s="197"/>
      <c r="P110" s="197"/>
      <c r="Q110" s="197">
        <v>9.2520000000000007</v>
      </c>
      <c r="R110" s="197">
        <v>0.16</v>
      </c>
      <c r="S110" s="197"/>
      <c r="T110" s="197"/>
      <c r="U110" s="197"/>
      <c r="V110" s="197"/>
      <c r="W110" s="197">
        <v>0</v>
      </c>
      <c r="X110" s="197">
        <v>0</v>
      </c>
      <c r="Y110" s="197"/>
      <c r="Z110" s="197"/>
      <c r="AA110" s="197"/>
      <c r="AB110" s="197"/>
      <c r="AC110" s="197"/>
      <c r="AD110" s="197"/>
      <c r="AE110" s="197">
        <v>0</v>
      </c>
      <c r="AF110" s="197">
        <v>0</v>
      </c>
      <c r="AG110" s="197">
        <v>0</v>
      </c>
      <c r="AH110" s="197">
        <v>0</v>
      </c>
      <c r="AI110" s="197"/>
      <c r="AJ110" s="197"/>
      <c r="AK110" s="197"/>
      <c r="AL110" s="197"/>
      <c r="AM110" s="197"/>
      <c r="AN110" s="197"/>
      <c r="AO110" s="197">
        <v>0</v>
      </c>
      <c r="AP110" s="197">
        <v>0</v>
      </c>
      <c r="AQ110" s="197">
        <v>0</v>
      </c>
      <c r="AR110" s="197">
        <v>0</v>
      </c>
      <c r="AS110" s="197"/>
      <c r="AT110" s="197"/>
      <c r="AU110" s="197"/>
      <c r="AV110" s="197"/>
      <c r="AW110" s="197"/>
      <c r="AX110" s="197"/>
      <c r="AY110" s="197">
        <v>0</v>
      </c>
      <c r="AZ110" s="303">
        <v>0</v>
      </c>
      <c r="BA110" s="313">
        <v>0</v>
      </c>
      <c r="BB110" s="202"/>
      <c r="BC110" s="202"/>
      <c r="BD110" s="202"/>
      <c r="BE110" s="202"/>
      <c r="BF110" s="202">
        <v>20.89</v>
      </c>
      <c r="BG110" s="202"/>
      <c r="BH110" s="202">
        <v>20.89</v>
      </c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334"/>
      <c r="BV110" s="334"/>
      <c r="BW110" s="334"/>
      <c r="BX110" s="334"/>
      <c r="BY110" s="314"/>
    </row>
    <row r="111" spans="1:77" s="184" customFormat="1" ht="40.5" customHeight="1">
      <c r="A111" s="91">
        <v>71</v>
      </c>
      <c r="B111" s="183" t="s">
        <v>117</v>
      </c>
      <c r="C111" s="197">
        <v>0</v>
      </c>
      <c r="D111" s="197">
        <v>0</v>
      </c>
      <c r="E111" s="197"/>
      <c r="F111" s="197"/>
      <c r="G111" s="197"/>
      <c r="H111" s="197"/>
      <c r="I111" s="197"/>
      <c r="J111" s="197"/>
      <c r="K111" s="197">
        <v>0</v>
      </c>
      <c r="L111" s="197">
        <v>0</v>
      </c>
      <c r="M111" s="197">
        <v>5.0380000000000003</v>
      </c>
      <c r="N111" s="197">
        <v>0.66</v>
      </c>
      <c r="O111" s="197"/>
      <c r="P111" s="197"/>
      <c r="Q111" s="197">
        <v>5.0380000000000003</v>
      </c>
      <c r="R111" s="197">
        <v>0.66</v>
      </c>
      <c r="S111" s="197"/>
      <c r="T111" s="197"/>
      <c r="U111" s="197"/>
      <c r="V111" s="197"/>
      <c r="W111" s="197">
        <v>0</v>
      </c>
      <c r="X111" s="197">
        <v>0</v>
      </c>
      <c r="Y111" s="197"/>
      <c r="Z111" s="197"/>
      <c r="AA111" s="197"/>
      <c r="AB111" s="197"/>
      <c r="AC111" s="197"/>
      <c r="AD111" s="197"/>
      <c r="AE111" s="197">
        <v>0</v>
      </c>
      <c r="AF111" s="197">
        <v>0</v>
      </c>
      <c r="AG111" s="197">
        <v>0</v>
      </c>
      <c r="AH111" s="197">
        <v>0</v>
      </c>
      <c r="AI111" s="197"/>
      <c r="AJ111" s="197"/>
      <c r="AK111" s="197"/>
      <c r="AL111" s="197"/>
      <c r="AM111" s="197"/>
      <c r="AN111" s="197"/>
      <c r="AO111" s="197">
        <v>0</v>
      </c>
      <c r="AP111" s="197">
        <v>0</v>
      </c>
      <c r="AQ111" s="197">
        <v>0</v>
      </c>
      <c r="AR111" s="197">
        <v>0</v>
      </c>
      <c r="AS111" s="197"/>
      <c r="AT111" s="197"/>
      <c r="AU111" s="197"/>
      <c r="AV111" s="197"/>
      <c r="AW111" s="197"/>
      <c r="AX111" s="197"/>
      <c r="AY111" s="197">
        <v>0</v>
      </c>
      <c r="AZ111" s="303">
        <v>0</v>
      </c>
      <c r="BA111" s="313">
        <v>0</v>
      </c>
      <c r="BB111" s="202"/>
      <c r="BC111" s="202"/>
      <c r="BD111" s="202"/>
      <c r="BE111" s="202"/>
      <c r="BF111" s="202">
        <v>33.08</v>
      </c>
      <c r="BG111" s="202"/>
      <c r="BH111" s="202">
        <v>33.08</v>
      </c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334"/>
      <c r="BV111" s="334"/>
      <c r="BW111" s="334"/>
      <c r="BX111" s="334"/>
      <c r="BY111" s="314"/>
    </row>
    <row r="112" spans="1:77" s="184" customFormat="1" ht="27" customHeight="1">
      <c r="A112" s="91">
        <v>72</v>
      </c>
      <c r="B112" s="183" t="s">
        <v>118</v>
      </c>
      <c r="C112" s="197">
        <v>0</v>
      </c>
      <c r="D112" s="197">
        <v>0</v>
      </c>
      <c r="E112" s="197"/>
      <c r="F112" s="197"/>
      <c r="G112" s="197"/>
      <c r="H112" s="197"/>
      <c r="I112" s="197"/>
      <c r="J112" s="197"/>
      <c r="K112" s="197">
        <v>0</v>
      </c>
      <c r="L112" s="197">
        <v>0</v>
      </c>
      <c r="M112" s="197">
        <v>7.734</v>
      </c>
      <c r="N112" s="197">
        <v>0</v>
      </c>
      <c r="O112" s="197"/>
      <c r="P112" s="197"/>
      <c r="Q112" s="197">
        <v>7.734</v>
      </c>
      <c r="R112" s="197">
        <v>0</v>
      </c>
      <c r="S112" s="197"/>
      <c r="T112" s="197"/>
      <c r="U112" s="197"/>
      <c r="V112" s="197"/>
      <c r="W112" s="197">
        <v>0</v>
      </c>
      <c r="X112" s="197">
        <v>0</v>
      </c>
      <c r="Y112" s="197"/>
      <c r="Z112" s="197"/>
      <c r="AA112" s="197"/>
      <c r="AB112" s="197"/>
      <c r="AC112" s="197"/>
      <c r="AD112" s="197"/>
      <c r="AE112" s="197">
        <v>0</v>
      </c>
      <c r="AF112" s="197">
        <v>0</v>
      </c>
      <c r="AG112" s="197">
        <v>0</v>
      </c>
      <c r="AH112" s="197">
        <v>0</v>
      </c>
      <c r="AI112" s="197"/>
      <c r="AJ112" s="197"/>
      <c r="AK112" s="197"/>
      <c r="AL112" s="197"/>
      <c r="AM112" s="197"/>
      <c r="AN112" s="197"/>
      <c r="AO112" s="197">
        <v>0</v>
      </c>
      <c r="AP112" s="197">
        <v>0</v>
      </c>
      <c r="AQ112" s="197">
        <v>0</v>
      </c>
      <c r="AR112" s="197">
        <v>0</v>
      </c>
      <c r="AS112" s="197"/>
      <c r="AT112" s="197"/>
      <c r="AU112" s="197"/>
      <c r="AV112" s="197"/>
      <c r="AW112" s="197"/>
      <c r="AX112" s="197"/>
      <c r="AY112" s="197">
        <v>0</v>
      </c>
      <c r="AZ112" s="303">
        <v>0</v>
      </c>
      <c r="BA112" s="313">
        <v>0</v>
      </c>
      <c r="BB112" s="202"/>
      <c r="BC112" s="202"/>
      <c r="BD112" s="202"/>
      <c r="BE112" s="202"/>
      <c r="BF112" s="202">
        <v>30.53</v>
      </c>
      <c r="BG112" s="202"/>
      <c r="BH112" s="202">
        <v>30.53</v>
      </c>
      <c r="BI112" s="202"/>
      <c r="BJ112" s="202"/>
      <c r="BK112" s="202"/>
      <c r="BL112" s="202"/>
      <c r="BM112" s="202"/>
      <c r="BN112" s="202"/>
      <c r="BO112" s="202"/>
      <c r="BP112" s="202"/>
      <c r="BQ112" s="202"/>
      <c r="BR112" s="202"/>
      <c r="BS112" s="202"/>
      <c r="BT112" s="202"/>
      <c r="BU112" s="334"/>
      <c r="BV112" s="334"/>
      <c r="BW112" s="334"/>
      <c r="BX112" s="334"/>
      <c r="BY112" s="314"/>
    </row>
    <row r="113" spans="1:77" s="184" customFormat="1" ht="39" customHeight="1">
      <c r="A113" s="91">
        <v>73</v>
      </c>
      <c r="B113" s="183" t="s">
        <v>119</v>
      </c>
      <c r="C113" s="197">
        <v>0</v>
      </c>
      <c r="D113" s="197">
        <v>0</v>
      </c>
      <c r="E113" s="197"/>
      <c r="F113" s="197"/>
      <c r="G113" s="197"/>
      <c r="H113" s="197"/>
      <c r="I113" s="197"/>
      <c r="J113" s="197"/>
      <c r="K113" s="197">
        <v>0</v>
      </c>
      <c r="L113" s="197">
        <v>0</v>
      </c>
      <c r="M113" s="197">
        <v>0</v>
      </c>
      <c r="N113" s="197">
        <v>3.02</v>
      </c>
      <c r="O113" s="197"/>
      <c r="P113" s="197"/>
      <c r="Q113" s="197">
        <v>0</v>
      </c>
      <c r="R113" s="197">
        <v>3.02</v>
      </c>
      <c r="S113" s="197"/>
      <c r="T113" s="197"/>
      <c r="U113" s="197"/>
      <c r="V113" s="197"/>
      <c r="W113" s="197">
        <v>0</v>
      </c>
      <c r="X113" s="197">
        <v>0</v>
      </c>
      <c r="Y113" s="197"/>
      <c r="Z113" s="197"/>
      <c r="AA113" s="197"/>
      <c r="AB113" s="197"/>
      <c r="AC113" s="197"/>
      <c r="AD113" s="197"/>
      <c r="AE113" s="197">
        <v>0</v>
      </c>
      <c r="AF113" s="197">
        <v>0</v>
      </c>
      <c r="AG113" s="197">
        <v>0</v>
      </c>
      <c r="AH113" s="197">
        <v>0</v>
      </c>
      <c r="AI113" s="197"/>
      <c r="AJ113" s="197"/>
      <c r="AK113" s="197"/>
      <c r="AL113" s="197"/>
      <c r="AM113" s="197"/>
      <c r="AN113" s="197"/>
      <c r="AO113" s="197">
        <v>0</v>
      </c>
      <c r="AP113" s="197">
        <v>0</v>
      </c>
      <c r="AQ113" s="197">
        <v>0</v>
      </c>
      <c r="AR113" s="197">
        <v>0</v>
      </c>
      <c r="AS113" s="197"/>
      <c r="AT113" s="197"/>
      <c r="AU113" s="197"/>
      <c r="AV113" s="197"/>
      <c r="AW113" s="197"/>
      <c r="AX113" s="197"/>
      <c r="AY113" s="197">
        <v>0</v>
      </c>
      <c r="AZ113" s="303">
        <v>0</v>
      </c>
      <c r="BA113" s="313">
        <v>0</v>
      </c>
      <c r="BB113" s="202"/>
      <c r="BC113" s="202"/>
      <c r="BD113" s="202"/>
      <c r="BE113" s="202"/>
      <c r="BF113" s="202">
        <v>30.002958999999997</v>
      </c>
      <c r="BG113" s="202"/>
      <c r="BH113" s="202">
        <v>30.002958999999997</v>
      </c>
      <c r="BI113" s="202"/>
      <c r="BJ113" s="202"/>
      <c r="BK113" s="202"/>
      <c r="BL113" s="202"/>
      <c r="BM113" s="202"/>
      <c r="BN113" s="202"/>
      <c r="BO113" s="202"/>
      <c r="BP113" s="202"/>
      <c r="BQ113" s="202"/>
      <c r="BR113" s="202"/>
      <c r="BS113" s="202"/>
      <c r="BT113" s="202"/>
      <c r="BU113" s="334"/>
      <c r="BV113" s="334"/>
      <c r="BW113" s="334"/>
      <c r="BX113" s="334"/>
      <c r="BY113" s="314"/>
    </row>
    <row r="114" spans="1:77" s="184" customFormat="1" ht="51.75" customHeight="1">
      <c r="A114" s="91">
        <v>74</v>
      </c>
      <c r="B114" s="183" t="s">
        <v>120</v>
      </c>
      <c r="C114" s="197">
        <v>0</v>
      </c>
      <c r="D114" s="197">
        <v>0</v>
      </c>
      <c r="E114" s="197"/>
      <c r="F114" s="197"/>
      <c r="G114" s="197"/>
      <c r="H114" s="197"/>
      <c r="I114" s="197"/>
      <c r="J114" s="197"/>
      <c r="K114" s="197">
        <v>0</v>
      </c>
      <c r="L114" s="197">
        <v>0</v>
      </c>
      <c r="M114" s="197">
        <v>0</v>
      </c>
      <c r="N114" s="197">
        <v>0</v>
      </c>
      <c r="O114" s="197"/>
      <c r="P114" s="197"/>
      <c r="Q114" s="197"/>
      <c r="R114" s="197"/>
      <c r="S114" s="197"/>
      <c r="T114" s="197"/>
      <c r="U114" s="197">
        <v>0</v>
      </c>
      <c r="V114" s="197">
        <v>0</v>
      </c>
      <c r="W114" s="197">
        <v>35.15</v>
      </c>
      <c r="X114" s="197">
        <v>3.5960000000000001</v>
      </c>
      <c r="Y114" s="197"/>
      <c r="Z114" s="197"/>
      <c r="AA114" s="197"/>
      <c r="AB114" s="197"/>
      <c r="AC114" s="197"/>
      <c r="AD114" s="197"/>
      <c r="AE114" s="197">
        <v>35.15</v>
      </c>
      <c r="AF114" s="197">
        <v>3.5960000000000001</v>
      </c>
      <c r="AG114" s="197">
        <v>0</v>
      </c>
      <c r="AH114" s="197">
        <v>0</v>
      </c>
      <c r="AI114" s="197"/>
      <c r="AJ114" s="197"/>
      <c r="AK114" s="197"/>
      <c r="AL114" s="197"/>
      <c r="AM114" s="197"/>
      <c r="AN114" s="197"/>
      <c r="AO114" s="197">
        <v>0</v>
      </c>
      <c r="AP114" s="197">
        <v>0</v>
      </c>
      <c r="AQ114" s="197">
        <v>0</v>
      </c>
      <c r="AR114" s="197">
        <v>0</v>
      </c>
      <c r="AS114" s="197"/>
      <c r="AT114" s="197"/>
      <c r="AU114" s="197"/>
      <c r="AV114" s="197"/>
      <c r="AW114" s="197"/>
      <c r="AX114" s="197"/>
      <c r="AY114" s="197">
        <v>0</v>
      </c>
      <c r="AZ114" s="303">
        <v>0</v>
      </c>
      <c r="BA114" s="313">
        <v>0</v>
      </c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>
        <v>138.51120761999999</v>
      </c>
      <c r="BL114" s="202"/>
      <c r="BM114" s="202"/>
      <c r="BN114" s="202"/>
      <c r="BO114" s="202">
        <v>138.51120761999999</v>
      </c>
      <c r="BP114" s="202"/>
      <c r="BQ114" s="202"/>
      <c r="BR114" s="202"/>
      <c r="BS114" s="202"/>
      <c r="BT114" s="202"/>
      <c r="BU114" s="334"/>
      <c r="BV114" s="334"/>
      <c r="BW114" s="334"/>
      <c r="BX114" s="334"/>
      <c r="BY114" s="314"/>
    </row>
    <row r="115" spans="1:77" s="184" customFormat="1" ht="39.950000000000003" customHeight="1">
      <c r="A115" s="91">
        <v>75</v>
      </c>
      <c r="B115" s="183" t="s">
        <v>121</v>
      </c>
      <c r="C115" s="197">
        <v>0</v>
      </c>
      <c r="D115" s="197">
        <v>0</v>
      </c>
      <c r="E115" s="197"/>
      <c r="F115" s="197"/>
      <c r="G115" s="197"/>
      <c r="H115" s="197"/>
      <c r="I115" s="197"/>
      <c r="J115" s="197"/>
      <c r="K115" s="197">
        <v>0</v>
      </c>
      <c r="L115" s="197">
        <v>0</v>
      </c>
      <c r="M115" s="197">
        <v>0</v>
      </c>
      <c r="N115" s="197">
        <v>0</v>
      </c>
      <c r="O115" s="197"/>
      <c r="P115" s="197"/>
      <c r="Q115" s="197"/>
      <c r="R115" s="197"/>
      <c r="S115" s="197"/>
      <c r="T115" s="197"/>
      <c r="U115" s="197">
        <v>0</v>
      </c>
      <c r="V115" s="197">
        <v>0</v>
      </c>
      <c r="W115" s="197">
        <v>0</v>
      </c>
      <c r="X115" s="197">
        <v>0</v>
      </c>
      <c r="Y115" s="197"/>
      <c r="Z115" s="197"/>
      <c r="AA115" s="197"/>
      <c r="AB115" s="197"/>
      <c r="AC115" s="197"/>
      <c r="AD115" s="197"/>
      <c r="AE115" s="197">
        <v>0</v>
      </c>
      <c r="AF115" s="197">
        <v>0</v>
      </c>
      <c r="AG115" s="197">
        <v>0</v>
      </c>
      <c r="AH115" s="197">
        <v>0</v>
      </c>
      <c r="AI115" s="197"/>
      <c r="AJ115" s="197"/>
      <c r="AK115" s="197"/>
      <c r="AL115" s="197"/>
      <c r="AM115" s="197"/>
      <c r="AN115" s="197"/>
      <c r="AO115" s="197">
        <v>0</v>
      </c>
      <c r="AP115" s="197">
        <v>0</v>
      </c>
      <c r="AQ115" s="197">
        <v>298.41000000000003</v>
      </c>
      <c r="AR115" s="197">
        <v>46.82</v>
      </c>
      <c r="AS115" s="197"/>
      <c r="AT115" s="197"/>
      <c r="AU115" s="197"/>
      <c r="AV115" s="197"/>
      <c r="AW115" s="197"/>
      <c r="AX115" s="197"/>
      <c r="AY115" s="197">
        <v>298.41000000000003</v>
      </c>
      <c r="AZ115" s="303">
        <v>46.82</v>
      </c>
      <c r="BA115" s="313">
        <v>0</v>
      </c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334">
        <v>503.32745000000011</v>
      </c>
      <c r="BV115" s="334"/>
      <c r="BW115" s="334"/>
      <c r="BX115" s="334"/>
      <c r="BY115" s="348">
        <v>503.32745000000011</v>
      </c>
    </row>
    <row r="116" spans="1:77" s="184" customFormat="1" ht="39.950000000000003" customHeight="1">
      <c r="A116" s="91">
        <v>76</v>
      </c>
      <c r="B116" s="183" t="s">
        <v>122</v>
      </c>
      <c r="C116" s="197">
        <v>0</v>
      </c>
      <c r="D116" s="197">
        <v>0</v>
      </c>
      <c r="E116" s="197"/>
      <c r="F116" s="197"/>
      <c r="G116" s="197"/>
      <c r="H116" s="197"/>
      <c r="I116" s="197"/>
      <c r="J116" s="197"/>
      <c r="K116" s="197">
        <v>0</v>
      </c>
      <c r="L116" s="197">
        <v>0</v>
      </c>
      <c r="M116" s="197">
        <v>0</v>
      </c>
      <c r="N116" s="197">
        <v>0</v>
      </c>
      <c r="O116" s="197"/>
      <c r="P116" s="197"/>
      <c r="Q116" s="197"/>
      <c r="R116" s="197"/>
      <c r="S116" s="197"/>
      <c r="T116" s="197"/>
      <c r="U116" s="197">
        <v>0</v>
      </c>
      <c r="V116" s="197">
        <v>0</v>
      </c>
      <c r="W116" s="197">
        <v>0</v>
      </c>
      <c r="X116" s="197">
        <v>0</v>
      </c>
      <c r="Y116" s="197"/>
      <c r="Z116" s="197"/>
      <c r="AA116" s="197"/>
      <c r="AB116" s="197"/>
      <c r="AC116" s="197"/>
      <c r="AD116" s="197"/>
      <c r="AE116" s="197">
        <v>0</v>
      </c>
      <c r="AF116" s="197">
        <v>0</v>
      </c>
      <c r="AG116" s="197">
        <v>39.700000000000003</v>
      </c>
      <c r="AH116" s="197">
        <v>2.95</v>
      </c>
      <c r="AI116" s="197"/>
      <c r="AJ116" s="197"/>
      <c r="AK116" s="197"/>
      <c r="AL116" s="197"/>
      <c r="AM116" s="197"/>
      <c r="AN116" s="197"/>
      <c r="AO116" s="197">
        <v>39.700000000000003</v>
      </c>
      <c r="AP116" s="197">
        <v>2.95</v>
      </c>
      <c r="AQ116" s="197">
        <v>0</v>
      </c>
      <c r="AR116" s="197">
        <v>0</v>
      </c>
      <c r="AS116" s="197"/>
      <c r="AT116" s="197"/>
      <c r="AU116" s="197"/>
      <c r="AV116" s="197"/>
      <c r="AW116" s="197"/>
      <c r="AX116" s="197"/>
      <c r="AY116" s="197">
        <v>0</v>
      </c>
      <c r="AZ116" s="303">
        <v>0</v>
      </c>
      <c r="BA116" s="313">
        <v>0</v>
      </c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>
        <v>71.39</v>
      </c>
      <c r="BQ116" s="202"/>
      <c r="BR116" s="202"/>
      <c r="BS116" s="202"/>
      <c r="BT116" s="202">
        <v>71.39</v>
      </c>
      <c r="BU116" s="334"/>
      <c r="BV116" s="334"/>
      <c r="BW116" s="334"/>
      <c r="BX116" s="334"/>
      <c r="BY116" s="314"/>
    </row>
    <row r="117" spans="1:77" s="184" customFormat="1" ht="39.950000000000003" customHeight="1">
      <c r="A117" s="91">
        <v>77</v>
      </c>
      <c r="B117" s="183" t="s">
        <v>123</v>
      </c>
      <c r="C117" s="197">
        <v>0</v>
      </c>
      <c r="D117" s="197">
        <v>0</v>
      </c>
      <c r="E117" s="197"/>
      <c r="F117" s="197"/>
      <c r="G117" s="197"/>
      <c r="H117" s="197"/>
      <c r="I117" s="197"/>
      <c r="J117" s="197"/>
      <c r="K117" s="197">
        <v>0</v>
      </c>
      <c r="L117" s="197">
        <v>0</v>
      </c>
      <c r="M117" s="197">
        <v>0</v>
      </c>
      <c r="N117" s="197">
        <v>0</v>
      </c>
      <c r="O117" s="197"/>
      <c r="P117" s="197"/>
      <c r="Q117" s="197"/>
      <c r="R117" s="197"/>
      <c r="S117" s="197"/>
      <c r="T117" s="197"/>
      <c r="U117" s="197">
        <v>0</v>
      </c>
      <c r="V117" s="197">
        <v>0</v>
      </c>
      <c r="W117" s="197">
        <v>0</v>
      </c>
      <c r="X117" s="197">
        <v>0</v>
      </c>
      <c r="Y117" s="197"/>
      <c r="Z117" s="197"/>
      <c r="AA117" s="197"/>
      <c r="AB117" s="197"/>
      <c r="AC117" s="197"/>
      <c r="AD117" s="197"/>
      <c r="AE117" s="197">
        <v>0</v>
      </c>
      <c r="AF117" s="197">
        <v>0</v>
      </c>
      <c r="AG117" s="197">
        <v>40.78</v>
      </c>
      <c r="AH117" s="197">
        <v>3.45</v>
      </c>
      <c r="AI117" s="197"/>
      <c r="AJ117" s="197"/>
      <c r="AK117" s="197"/>
      <c r="AL117" s="197"/>
      <c r="AM117" s="197"/>
      <c r="AN117" s="197"/>
      <c r="AO117" s="197">
        <v>40.78</v>
      </c>
      <c r="AP117" s="197">
        <v>3.45</v>
      </c>
      <c r="AQ117" s="197">
        <v>0</v>
      </c>
      <c r="AR117" s="197">
        <v>0</v>
      </c>
      <c r="AS117" s="197"/>
      <c r="AT117" s="197"/>
      <c r="AU117" s="197"/>
      <c r="AV117" s="197"/>
      <c r="AW117" s="197"/>
      <c r="AX117" s="197"/>
      <c r="AY117" s="197">
        <v>0</v>
      </c>
      <c r="AZ117" s="303">
        <v>0</v>
      </c>
      <c r="BA117" s="313">
        <v>0</v>
      </c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>
        <v>74.13</v>
      </c>
      <c r="BQ117" s="202"/>
      <c r="BR117" s="202"/>
      <c r="BS117" s="202"/>
      <c r="BT117" s="202">
        <v>74.13</v>
      </c>
      <c r="BU117" s="334"/>
      <c r="BV117" s="334"/>
      <c r="BW117" s="334"/>
      <c r="BX117" s="334"/>
      <c r="BY117" s="314"/>
    </row>
    <row r="118" spans="1:77" s="184" customFormat="1" ht="51.75" customHeight="1">
      <c r="A118" s="91">
        <v>78</v>
      </c>
      <c r="B118" s="183" t="s">
        <v>124</v>
      </c>
      <c r="C118" s="197">
        <v>0</v>
      </c>
      <c r="D118" s="197">
        <v>0</v>
      </c>
      <c r="E118" s="197"/>
      <c r="F118" s="197"/>
      <c r="G118" s="197"/>
      <c r="H118" s="197"/>
      <c r="I118" s="197"/>
      <c r="J118" s="197"/>
      <c r="K118" s="197">
        <v>0</v>
      </c>
      <c r="L118" s="197">
        <v>0</v>
      </c>
      <c r="M118" s="197">
        <v>0</v>
      </c>
      <c r="N118" s="197">
        <v>0</v>
      </c>
      <c r="O118" s="197"/>
      <c r="P118" s="197"/>
      <c r="Q118" s="197"/>
      <c r="R118" s="197"/>
      <c r="S118" s="197"/>
      <c r="T118" s="197"/>
      <c r="U118" s="197">
        <v>0</v>
      </c>
      <c r="V118" s="197">
        <v>0</v>
      </c>
      <c r="W118" s="197">
        <v>21.6</v>
      </c>
      <c r="X118" s="197">
        <v>2</v>
      </c>
      <c r="Y118" s="197"/>
      <c r="Z118" s="197"/>
      <c r="AA118" s="197"/>
      <c r="AB118" s="197"/>
      <c r="AC118" s="197"/>
      <c r="AD118" s="197"/>
      <c r="AE118" s="197">
        <v>21.6</v>
      </c>
      <c r="AF118" s="197">
        <v>2</v>
      </c>
      <c r="AG118" s="197">
        <v>0</v>
      </c>
      <c r="AH118" s="197">
        <v>0</v>
      </c>
      <c r="AI118" s="197"/>
      <c r="AJ118" s="197"/>
      <c r="AK118" s="197"/>
      <c r="AL118" s="197"/>
      <c r="AM118" s="197"/>
      <c r="AN118" s="197"/>
      <c r="AO118" s="197">
        <v>0</v>
      </c>
      <c r="AP118" s="197">
        <v>0</v>
      </c>
      <c r="AQ118" s="197">
        <v>0</v>
      </c>
      <c r="AR118" s="197">
        <v>0</v>
      </c>
      <c r="AS118" s="197"/>
      <c r="AT118" s="197"/>
      <c r="AU118" s="197"/>
      <c r="AV118" s="197"/>
      <c r="AW118" s="197"/>
      <c r="AX118" s="197"/>
      <c r="AY118" s="197">
        <v>0</v>
      </c>
      <c r="AZ118" s="303">
        <v>0</v>
      </c>
      <c r="BA118" s="313">
        <v>0</v>
      </c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2">
        <v>76.83005</v>
      </c>
      <c r="BL118" s="202"/>
      <c r="BM118" s="202"/>
      <c r="BN118" s="202"/>
      <c r="BO118" s="202">
        <v>76.83005</v>
      </c>
      <c r="BP118" s="202"/>
      <c r="BQ118" s="202"/>
      <c r="BR118" s="202"/>
      <c r="BS118" s="202"/>
      <c r="BT118" s="202"/>
      <c r="BU118" s="334"/>
      <c r="BV118" s="334"/>
      <c r="BW118" s="334"/>
      <c r="BX118" s="334"/>
      <c r="BY118" s="314"/>
    </row>
    <row r="119" spans="1:77" s="184" customFormat="1" ht="51" customHeight="1">
      <c r="A119" s="91">
        <v>79</v>
      </c>
      <c r="B119" s="183" t="s">
        <v>125</v>
      </c>
      <c r="C119" s="197">
        <v>5.49</v>
      </c>
      <c r="D119" s="197">
        <v>2.7</v>
      </c>
      <c r="E119" s="197"/>
      <c r="F119" s="197"/>
      <c r="G119" s="197"/>
      <c r="H119" s="197"/>
      <c r="I119" s="197"/>
      <c r="J119" s="197"/>
      <c r="K119" s="197">
        <v>5.49</v>
      </c>
      <c r="L119" s="197">
        <v>2.7</v>
      </c>
      <c r="M119" s="197">
        <v>18.989999999999998</v>
      </c>
      <c r="N119" s="197">
        <v>2.29</v>
      </c>
      <c r="O119" s="197">
        <v>3.52</v>
      </c>
      <c r="P119" s="197">
        <v>2.29</v>
      </c>
      <c r="Q119" s="197">
        <v>3.45</v>
      </c>
      <c r="R119" s="197">
        <v>0</v>
      </c>
      <c r="S119" s="197">
        <v>4.75</v>
      </c>
      <c r="T119" s="197">
        <v>0</v>
      </c>
      <c r="U119" s="197">
        <v>7.27</v>
      </c>
      <c r="V119" s="197">
        <v>0</v>
      </c>
      <c r="W119" s="197">
        <v>0</v>
      </c>
      <c r="X119" s="197">
        <v>0</v>
      </c>
      <c r="Y119" s="197"/>
      <c r="Z119" s="197"/>
      <c r="AA119" s="197"/>
      <c r="AB119" s="197"/>
      <c r="AC119" s="197"/>
      <c r="AD119" s="197"/>
      <c r="AE119" s="197">
        <v>0</v>
      </c>
      <c r="AF119" s="197">
        <v>0</v>
      </c>
      <c r="AG119" s="197">
        <v>0</v>
      </c>
      <c r="AH119" s="197">
        <v>0</v>
      </c>
      <c r="AI119" s="197"/>
      <c r="AJ119" s="197"/>
      <c r="AK119" s="197"/>
      <c r="AL119" s="197"/>
      <c r="AM119" s="197"/>
      <c r="AN119" s="197"/>
      <c r="AO119" s="197">
        <v>0</v>
      </c>
      <c r="AP119" s="197">
        <v>0</v>
      </c>
      <c r="AQ119" s="197">
        <v>0</v>
      </c>
      <c r="AR119" s="197">
        <v>0</v>
      </c>
      <c r="AS119" s="197"/>
      <c r="AT119" s="197"/>
      <c r="AU119" s="197"/>
      <c r="AV119" s="197"/>
      <c r="AW119" s="197"/>
      <c r="AX119" s="197"/>
      <c r="AY119" s="197">
        <v>0</v>
      </c>
      <c r="AZ119" s="303">
        <v>0</v>
      </c>
      <c r="BA119" s="313">
        <v>27</v>
      </c>
      <c r="BB119" s="202"/>
      <c r="BC119" s="202"/>
      <c r="BD119" s="202"/>
      <c r="BE119" s="202">
        <v>27</v>
      </c>
      <c r="BF119" s="202">
        <v>45</v>
      </c>
      <c r="BG119" s="202">
        <v>13.5</v>
      </c>
      <c r="BH119" s="202">
        <v>9</v>
      </c>
      <c r="BI119" s="202">
        <v>9</v>
      </c>
      <c r="BJ119" s="202">
        <v>13.5</v>
      </c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334"/>
      <c r="BV119" s="334"/>
      <c r="BW119" s="334"/>
      <c r="BX119" s="334"/>
      <c r="BY119" s="314"/>
    </row>
    <row r="120" spans="1:77" s="184" customFormat="1" ht="51" customHeight="1">
      <c r="A120" s="91">
        <v>80</v>
      </c>
      <c r="B120" s="183" t="s">
        <v>126</v>
      </c>
      <c r="C120" s="197">
        <v>0</v>
      </c>
      <c r="D120" s="197">
        <v>0</v>
      </c>
      <c r="E120" s="197"/>
      <c r="F120" s="197"/>
      <c r="G120" s="197"/>
      <c r="H120" s="197"/>
      <c r="I120" s="197"/>
      <c r="J120" s="197"/>
      <c r="K120" s="197">
        <v>0</v>
      </c>
      <c r="L120" s="197">
        <v>0</v>
      </c>
      <c r="M120" s="197">
        <v>1.25</v>
      </c>
      <c r="N120" s="197">
        <v>0.16</v>
      </c>
      <c r="O120" s="197">
        <v>1.25</v>
      </c>
      <c r="P120" s="197">
        <v>0.16</v>
      </c>
      <c r="Q120" s="197"/>
      <c r="R120" s="197"/>
      <c r="S120" s="197"/>
      <c r="T120" s="197"/>
      <c r="U120" s="197"/>
      <c r="V120" s="197"/>
      <c r="W120" s="197">
        <v>0</v>
      </c>
      <c r="X120" s="197">
        <v>0</v>
      </c>
      <c r="Y120" s="197"/>
      <c r="Z120" s="197"/>
      <c r="AA120" s="197"/>
      <c r="AB120" s="197"/>
      <c r="AC120" s="197"/>
      <c r="AD120" s="197"/>
      <c r="AE120" s="197">
        <v>0</v>
      </c>
      <c r="AF120" s="197">
        <v>0</v>
      </c>
      <c r="AG120" s="197">
        <v>0</v>
      </c>
      <c r="AH120" s="197">
        <v>0</v>
      </c>
      <c r="AI120" s="197"/>
      <c r="AJ120" s="197"/>
      <c r="AK120" s="197"/>
      <c r="AL120" s="197"/>
      <c r="AM120" s="197"/>
      <c r="AN120" s="197"/>
      <c r="AO120" s="197">
        <v>0</v>
      </c>
      <c r="AP120" s="197">
        <v>0</v>
      </c>
      <c r="AQ120" s="197">
        <v>0</v>
      </c>
      <c r="AR120" s="197">
        <v>0</v>
      </c>
      <c r="AS120" s="197"/>
      <c r="AT120" s="197"/>
      <c r="AU120" s="197"/>
      <c r="AV120" s="197"/>
      <c r="AW120" s="197"/>
      <c r="AX120" s="197"/>
      <c r="AY120" s="197">
        <v>0</v>
      </c>
      <c r="AZ120" s="303">
        <v>0</v>
      </c>
      <c r="BA120" s="313">
        <v>0</v>
      </c>
      <c r="BB120" s="202"/>
      <c r="BC120" s="202"/>
      <c r="BD120" s="202"/>
      <c r="BE120" s="202"/>
      <c r="BF120" s="202">
        <v>5.5201682015909466</v>
      </c>
      <c r="BG120" s="202">
        <v>5.5201682015909466</v>
      </c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202"/>
      <c r="BS120" s="202"/>
      <c r="BT120" s="202"/>
      <c r="BU120" s="334"/>
      <c r="BV120" s="334"/>
      <c r="BW120" s="334"/>
      <c r="BX120" s="334"/>
      <c r="BY120" s="314"/>
    </row>
    <row r="121" spans="1:77" s="184" customFormat="1" ht="51" customHeight="1">
      <c r="A121" s="91">
        <v>81</v>
      </c>
      <c r="B121" s="183" t="s">
        <v>127</v>
      </c>
      <c r="C121" s="197">
        <v>0</v>
      </c>
      <c r="D121" s="197">
        <v>0</v>
      </c>
      <c r="E121" s="197"/>
      <c r="F121" s="197"/>
      <c r="G121" s="197"/>
      <c r="H121" s="197"/>
      <c r="I121" s="197"/>
      <c r="J121" s="197"/>
      <c r="K121" s="197">
        <v>0</v>
      </c>
      <c r="L121" s="197">
        <v>0</v>
      </c>
      <c r="M121" s="197">
        <v>1.88</v>
      </c>
      <c r="N121" s="197">
        <v>0</v>
      </c>
      <c r="O121" s="197"/>
      <c r="P121" s="197"/>
      <c r="Q121" s="197">
        <v>1.88</v>
      </c>
      <c r="R121" s="197">
        <v>0</v>
      </c>
      <c r="S121" s="197"/>
      <c r="T121" s="197"/>
      <c r="U121" s="197"/>
      <c r="V121" s="197"/>
      <c r="W121" s="197">
        <v>0</v>
      </c>
      <c r="X121" s="197">
        <v>0</v>
      </c>
      <c r="Y121" s="197"/>
      <c r="Z121" s="197"/>
      <c r="AA121" s="197"/>
      <c r="AB121" s="197"/>
      <c r="AC121" s="197"/>
      <c r="AD121" s="197"/>
      <c r="AE121" s="197">
        <v>0</v>
      </c>
      <c r="AF121" s="197">
        <v>0</v>
      </c>
      <c r="AG121" s="197">
        <v>0</v>
      </c>
      <c r="AH121" s="197">
        <v>0</v>
      </c>
      <c r="AI121" s="197"/>
      <c r="AJ121" s="197"/>
      <c r="AK121" s="197"/>
      <c r="AL121" s="197"/>
      <c r="AM121" s="197"/>
      <c r="AN121" s="197"/>
      <c r="AO121" s="197">
        <v>0</v>
      </c>
      <c r="AP121" s="197">
        <v>0</v>
      </c>
      <c r="AQ121" s="197">
        <v>0</v>
      </c>
      <c r="AR121" s="197">
        <v>0</v>
      </c>
      <c r="AS121" s="197"/>
      <c r="AT121" s="197"/>
      <c r="AU121" s="197"/>
      <c r="AV121" s="197"/>
      <c r="AW121" s="197"/>
      <c r="AX121" s="197"/>
      <c r="AY121" s="197">
        <v>0</v>
      </c>
      <c r="AZ121" s="303">
        <v>0</v>
      </c>
      <c r="BA121" s="313">
        <v>0</v>
      </c>
      <c r="BB121" s="202"/>
      <c r="BC121" s="202"/>
      <c r="BD121" s="202"/>
      <c r="BE121" s="202"/>
      <c r="BF121" s="202">
        <v>5.81</v>
      </c>
      <c r="BG121" s="202"/>
      <c r="BH121" s="202">
        <v>5.81</v>
      </c>
      <c r="BI121" s="202"/>
      <c r="BJ121" s="202"/>
      <c r="BK121" s="202"/>
      <c r="BL121" s="202"/>
      <c r="BM121" s="202"/>
      <c r="BN121" s="202"/>
      <c r="BO121" s="202"/>
      <c r="BP121" s="202"/>
      <c r="BQ121" s="202"/>
      <c r="BR121" s="202"/>
      <c r="BS121" s="202"/>
      <c r="BT121" s="202"/>
      <c r="BU121" s="334"/>
      <c r="BV121" s="334"/>
      <c r="BW121" s="334"/>
      <c r="BX121" s="334"/>
      <c r="BY121" s="314"/>
    </row>
    <row r="122" spans="1:77" s="184" customFormat="1" ht="51" customHeight="1">
      <c r="A122" s="91">
        <v>82</v>
      </c>
      <c r="B122" s="183" t="s">
        <v>128</v>
      </c>
      <c r="C122" s="197">
        <v>0.16600000000000001</v>
      </c>
      <c r="D122" s="197">
        <v>1.26</v>
      </c>
      <c r="E122" s="197"/>
      <c r="F122" s="197"/>
      <c r="G122" s="197"/>
      <c r="H122" s="197"/>
      <c r="I122" s="197"/>
      <c r="J122" s="197"/>
      <c r="K122" s="197">
        <v>0.16600000000000001</v>
      </c>
      <c r="L122" s="197">
        <v>1.26</v>
      </c>
      <c r="M122" s="197">
        <v>0</v>
      </c>
      <c r="N122" s="197">
        <v>0</v>
      </c>
      <c r="O122" s="197"/>
      <c r="P122" s="197"/>
      <c r="Q122" s="197"/>
      <c r="R122" s="197"/>
      <c r="S122" s="197"/>
      <c r="T122" s="197"/>
      <c r="U122" s="197">
        <v>0</v>
      </c>
      <c r="V122" s="197">
        <v>0</v>
      </c>
      <c r="W122" s="197">
        <v>0</v>
      </c>
      <c r="X122" s="197">
        <v>0</v>
      </c>
      <c r="Y122" s="197"/>
      <c r="Z122" s="197"/>
      <c r="AA122" s="197"/>
      <c r="AB122" s="197"/>
      <c r="AC122" s="197"/>
      <c r="AD122" s="197"/>
      <c r="AE122" s="197">
        <v>0</v>
      </c>
      <c r="AF122" s="197">
        <v>0</v>
      </c>
      <c r="AG122" s="197">
        <v>0</v>
      </c>
      <c r="AH122" s="197">
        <v>0</v>
      </c>
      <c r="AI122" s="197"/>
      <c r="AJ122" s="197"/>
      <c r="AK122" s="197"/>
      <c r="AL122" s="197"/>
      <c r="AM122" s="197"/>
      <c r="AN122" s="197"/>
      <c r="AO122" s="197">
        <v>0</v>
      </c>
      <c r="AP122" s="197">
        <v>0</v>
      </c>
      <c r="AQ122" s="197">
        <v>0</v>
      </c>
      <c r="AR122" s="197">
        <v>0</v>
      </c>
      <c r="AS122" s="197"/>
      <c r="AT122" s="197"/>
      <c r="AU122" s="197"/>
      <c r="AV122" s="197"/>
      <c r="AW122" s="197"/>
      <c r="AX122" s="197"/>
      <c r="AY122" s="197">
        <v>0</v>
      </c>
      <c r="AZ122" s="303">
        <v>0</v>
      </c>
      <c r="BA122" s="313">
        <v>11.116466675</v>
      </c>
      <c r="BB122" s="202"/>
      <c r="BC122" s="202"/>
      <c r="BD122" s="202"/>
      <c r="BE122" s="202">
        <v>11.116466675</v>
      </c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334"/>
      <c r="BV122" s="334"/>
      <c r="BW122" s="334"/>
      <c r="BX122" s="334"/>
      <c r="BY122" s="314"/>
    </row>
    <row r="123" spans="1:77" s="96" customFormat="1" ht="12.75">
      <c r="A123" s="94"/>
      <c r="B123" s="102" t="s">
        <v>129</v>
      </c>
      <c r="C123" s="198">
        <v>5.6560000000000006</v>
      </c>
      <c r="D123" s="198">
        <v>3.96</v>
      </c>
      <c r="E123" s="198"/>
      <c r="F123" s="198"/>
      <c r="G123" s="198"/>
      <c r="H123" s="198"/>
      <c r="I123" s="198"/>
      <c r="J123" s="198"/>
      <c r="K123" s="198">
        <v>5.6560000000000006</v>
      </c>
      <c r="L123" s="198">
        <v>3.96</v>
      </c>
      <c r="M123" s="198">
        <v>48.074000000000005</v>
      </c>
      <c r="N123" s="198">
        <v>7.0900000000000007</v>
      </c>
      <c r="O123" s="198">
        <v>4.7699999999999996</v>
      </c>
      <c r="P123" s="198">
        <v>2.4500000000000002</v>
      </c>
      <c r="Q123" s="198">
        <v>31.283999999999999</v>
      </c>
      <c r="R123" s="198">
        <v>4.6400000000000006</v>
      </c>
      <c r="S123" s="198">
        <v>4.75</v>
      </c>
      <c r="T123" s="198">
        <v>0</v>
      </c>
      <c r="U123" s="198">
        <v>7.27</v>
      </c>
      <c r="V123" s="198">
        <v>0</v>
      </c>
      <c r="W123" s="198">
        <v>56.75</v>
      </c>
      <c r="X123" s="198">
        <v>5.5960000000000001</v>
      </c>
      <c r="Y123" s="198">
        <v>0</v>
      </c>
      <c r="Z123" s="198">
        <v>0</v>
      </c>
      <c r="AA123" s="198">
        <v>0</v>
      </c>
      <c r="AB123" s="198">
        <v>0</v>
      </c>
      <c r="AC123" s="198">
        <v>0</v>
      </c>
      <c r="AD123" s="198">
        <v>0</v>
      </c>
      <c r="AE123" s="198">
        <v>56.75</v>
      </c>
      <c r="AF123" s="198">
        <v>5.5960000000000001</v>
      </c>
      <c r="AG123" s="198">
        <v>80.48</v>
      </c>
      <c r="AH123" s="198">
        <v>6.4</v>
      </c>
      <c r="AI123" s="198">
        <v>0</v>
      </c>
      <c r="AJ123" s="198">
        <v>0</v>
      </c>
      <c r="AK123" s="198">
        <v>0</v>
      </c>
      <c r="AL123" s="198">
        <v>0</v>
      </c>
      <c r="AM123" s="198">
        <v>0</v>
      </c>
      <c r="AN123" s="198">
        <v>0</v>
      </c>
      <c r="AO123" s="198">
        <v>80.48</v>
      </c>
      <c r="AP123" s="198">
        <v>6.4</v>
      </c>
      <c r="AQ123" s="198">
        <v>298.41000000000003</v>
      </c>
      <c r="AR123" s="198">
        <v>46.82</v>
      </c>
      <c r="AS123" s="198">
        <v>0</v>
      </c>
      <c r="AT123" s="198">
        <v>0</v>
      </c>
      <c r="AU123" s="198">
        <v>0</v>
      </c>
      <c r="AV123" s="198">
        <v>0</v>
      </c>
      <c r="AW123" s="198">
        <v>0</v>
      </c>
      <c r="AX123" s="198">
        <v>0</v>
      </c>
      <c r="AY123" s="198">
        <v>298.41000000000003</v>
      </c>
      <c r="AZ123" s="306">
        <v>46.82</v>
      </c>
      <c r="BA123" s="349">
        <v>38.116466674999998</v>
      </c>
      <c r="BB123" s="198">
        <v>0</v>
      </c>
      <c r="BC123" s="198">
        <v>0</v>
      </c>
      <c r="BD123" s="198">
        <v>0</v>
      </c>
      <c r="BE123" s="198">
        <v>38.116466674999998</v>
      </c>
      <c r="BF123" s="198">
        <v>189.57312720159092</v>
      </c>
      <c r="BG123" s="198">
        <v>19.020168201590948</v>
      </c>
      <c r="BH123" s="198">
        <v>148.05295899999999</v>
      </c>
      <c r="BI123" s="198">
        <v>9</v>
      </c>
      <c r="BJ123" s="198">
        <v>13.5</v>
      </c>
      <c r="BK123" s="185">
        <v>215.34125761999999</v>
      </c>
      <c r="BL123" s="185">
        <v>0</v>
      </c>
      <c r="BM123" s="185">
        <v>0</v>
      </c>
      <c r="BN123" s="185">
        <v>0</v>
      </c>
      <c r="BO123" s="185">
        <v>215.34125761999999</v>
      </c>
      <c r="BP123" s="185">
        <v>145.51999999999998</v>
      </c>
      <c r="BQ123" s="185"/>
      <c r="BR123" s="185"/>
      <c r="BS123" s="185"/>
      <c r="BT123" s="185">
        <v>145.51999999999998</v>
      </c>
      <c r="BU123" s="98">
        <v>503.32745000000011</v>
      </c>
      <c r="BV123" s="98">
        <v>0</v>
      </c>
      <c r="BW123" s="98">
        <v>0</v>
      </c>
      <c r="BX123" s="98">
        <v>0</v>
      </c>
      <c r="BY123" s="347">
        <v>503.32745000000011</v>
      </c>
    </row>
    <row r="124" spans="1:77" s="90" customFormat="1" ht="20.100000000000001" customHeight="1">
      <c r="A124" s="86"/>
      <c r="B124" s="87" t="s">
        <v>130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302"/>
      <c r="BA124" s="312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338"/>
      <c r="BV124" s="103"/>
      <c r="BW124" s="103"/>
      <c r="BX124" s="103"/>
      <c r="BY124" s="89"/>
    </row>
    <row r="125" spans="1:77" s="184" customFormat="1" ht="51" customHeight="1">
      <c r="A125" s="91">
        <v>83</v>
      </c>
      <c r="B125" s="183" t="s">
        <v>131</v>
      </c>
      <c r="C125" s="197">
        <v>0</v>
      </c>
      <c r="D125" s="197">
        <v>0</v>
      </c>
      <c r="E125" s="197"/>
      <c r="F125" s="197"/>
      <c r="G125" s="197"/>
      <c r="H125" s="197"/>
      <c r="I125" s="197"/>
      <c r="J125" s="197"/>
      <c r="K125" s="197">
        <v>0</v>
      </c>
      <c r="L125" s="197">
        <v>0</v>
      </c>
      <c r="M125" s="197">
        <v>0</v>
      </c>
      <c r="N125" s="197">
        <v>0</v>
      </c>
      <c r="O125" s="197"/>
      <c r="P125" s="197"/>
      <c r="Q125" s="197"/>
      <c r="R125" s="197"/>
      <c r="S125" s="197"/>
      <c r="T125" s="197"/>
      <c r="U125" s="197">
        <v>0</v>
      </c>
      <c r="V125" s="197">
        <v>0</v>
      </c>
      <c r="W125" s="197">
        <v>5</v>
      </c>
      <c r="X125" s="197">
        <v>5.5</v>
      </c>
      <c r="Y125" s="197"/>
      <c r="Z125" s="197"/>
      <c r="AA125" s="197"/>
      <c r="AB125" s="197"/>
      <c r="AC125" s="197"/>
      <c r="AD125" s="197"/>
      <c r="AE125" s="197">
        <v>5</v>
      </c>
      <c r="AF125" s="197">
        <v>5.5</v>
      </c>
      <c r="AG125" s="197">
        <v>0</v>
      </c>
      <c r="AH125" s="197">
        <v>0</v>
      </c>
      <c r="AI125" s="197"/>
      <c r="AJ125" s="197"/>
      <c r="AK125" s="197"/>
      <c r="AL125" s="197"/>
      <c r="AM125" s="197"/>
      <c r="AN125" s="197"/>
      <c r="AO125" s="197">
        <v>0</v>
      </c>
      <c r="AP125" s="197">
        <v>0</v>
      </c>
      <c r="AQ125" s="197">
        <v>0</v>
      </c>
      <c r="AR125" s="197">
        <v>0</v>
      </c>
      <c r="AS125" s="197"/>
      <c r="AT125" s="197"/>
      <c r="AU125" s="197"/>
      <c r="AV125" s="197"/>
      <c r="AW125" s="197"/>
      <c r="AX125" s="197"/>
      <c r="AY125" s="197">
        <v>0</v>
      </c>
      <c r="AZ125" s="303">
        <v>0</v>
      </c>
      <c r="BA125" s="313">
        <v>0</v>
      </c>
      <c r="BB125" s="202"/>
      <c r="BC125" s="202"/>
      <c r="BD125" s="202"/>
      <c r="BE125" s="202"/>
      <c r="BF125" s="202"/>
      <c r="BG125" s="202"/>
      <c r="BH125" s="202"/>
      <c r="BI125" s="202"/>
      <c r="BJ125" s="202"/>
      <c r="BK125" s="202">
        <v>110.14</v>
      </c>
      <c r="BL125" s="202"/>
      <c r="BM125" s="202"/>
      <c r="BN125" s="202"/>
      <c r="BO125" s="202">
        <v>110.14</v>
      </c>
      <c r="BP125" s="202"/>
      <c r="BQ125" s="202"/>
      <c r="BR125" s="202"/>
      <c r="BS125" s="202"/>
      <c r="BT125" s="202"/>
      <c r="BU125" s="334"/>
      <c r="BV125" s="334"/>
      <c r="BW125" s="334"/>
      <c r="BX125" s="334"/>
      <c r="BY125" s="314"/>
    </row>
    <row r="126" spans="1:77" s="96" customFormat="1" ht="12.75">
      <c r="A126" s="94"/>
      <c r="B126" s="102" t="s">
        <v>132</v>
      </c>
      <c r="C126" s="198">
        <v>0</v>
      </c>
      <c r="D126" s="198">
        <v>0</v>
      </c>
      <c r="E126" s="198"/>
      <c r="F126" s="198"/>
      <c r="G126" s="198"/>
      <c r="H126" s="198"/>
      <c r="I126" s="198"/>
      <c r="J126" s="198"/>
      <c r="K126" s="198">
        <v>0</v>
      </c>
      <c r="L126" s="198">
        <v>0</v>
      </c>
      <c r="M126" s="198">
        <v>0</v>
      </c>
      <c r="N126" s="198">
        <v>0</v>
      </c>
      <c r="O126" s="198"/>
      <c r="P126" s="198"/>
      <c r="Q126" s="198"/>
      <c r="R126" s="198"/>
      <c r="S126" s="198"/>
      <c r="T126" s="198"/>
      <c r="U126" s="198">
        <v>0</v>
      </c>
      <c r="V126" s="198">
        <v>0</v>
      </c>
      <c r="W126" s="198">
        <v>5</v>
      </c>
      <c r="X126" s="198">
        <v>5.5</v>
      </c>
      <c r="Y126" s="198">
        <v>0</v>
      </c>
      <c r="Z126" s="198">
        <v>0</v>
      </c>
      <c r="AA126" s="198">
        <v>0</v>
      </c>
      <c r="AB126" s="198">
        <v>0</v>
      </c>
      <c r="AC126" s="198">
        <v>0</v>
      </c>
      <c r="AD126" s="198">
        <v>0</v>
      </c>
      <c r="AE126" s="198">
        <v>5</v>
      </c>
      <c r="AF126" s="198">
        <v>5.5</v>
      </c>
      <c r="AG126" s="198">
        <v>0</v>
      </c>
      <c r="AH126" s="198">
        <v>0</v>
      </c>
      <c r="AI126" s="198"/>
      <c r="AJ126" s="198"/>
      <c r="AK126" s="198"/>
      <c r="AL126" s="198"/>
      <c r="AM126" s="198"/>
      <c r="AN126" s="198"/>
      <c r="AO126" s="198">
        <v>0</v>
      </c>
      <c r="AP126" s="198">
        <v>0</v>
      </c>
      <c r="AQ126" s="198">
        <v>0</v>
      </c>
      <c r="AR126" s="198">
        <v>0</v>
      </c>
      <c r="AS126" s="198"/>
      <c r="AT126" s="198"/>
      <c r="AU126" s="198"/>
      <c r="AV126" s="198"/>
      <c r="AW126" s="198"/>
      <c r="AX126" s="198"/>
      <c r="AY126" s="198">
        <v>0</v>
      </c>
      <c r="AZ126" s="306">
        <v>0</v>
      </c>
      <c r="BA126" s="317">
        <v>0</v>
      </c>
      <c r="BB126" s="185">
        <v>0</v>
      </c>
      <c r="BC126" s="185">
        <v>0</v>
      </c>
      <c r="BD126" s="185">
        <v>0</v>
      </c>
      <c r="BE126" s="185">
        <v>0</v>
      </c>
      <c r="BF126" s="185">
        <v>0</v>
      </c>
      <c r="BG126" s="185"/>
      <c r="BH126" s="185"/>
      <c r="BI126" s="185"/>
      <c r="BJ126" s="185">
        <v>0</v>
      </c>
      <c r="BK126" s="185">
        <v>110.14</v>
      </c>
      <c r="BL126" s="185"/>
      <c r="BM126" s="185"/>
      <c r="BN126" s="185"/>
      <c r="BO126" s="185">
        <v>110.14</v>
      </c>
      <c r="BP126" s="185">
        <v>0</v>
      </c>
      <c r="BQ126" s="185"/>
      <c r="BR126" s="185"/>
      <c r="BS126" s="185"/>
      <c r="BT126" s="185">
        <v>0</v>
      </c>
      <c r="BU126" s="336">
        <v>0</v>
      </c>
      <c r="BV126" s="98"/>
      <c r="BW126" s="98"/>
      <c r="BX126" s="98"/>
      <c r="BY126" s="318">
        <v>0</v>
      </c>
    </row>
    <row r="127" spans="1:77" s="90" customFormat="1" ht="20.100000000000001" customHeight="1">
      <c r="A127" s="86"/>
      <c r="B127" s="87" t="s">
        <v>227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302"/>
      <c r="BA127" s="312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338"/>
      <c r="BV127" s="103"/>
      <c r="BW127" s="103"/>
      <c r="BX127" s="103"/>
      <c r="BY127" s="89"/>
    </row>
    <row r="128" spans="1:77" s="184" customFormat="1" ht="51" customHeight="1">
      <c r="A128" s="91">
        <v>84</v>
      </c>
      <c r="B128" s="183" t="s">
        <v>133</v>
      </c>
      <c r="C128" s="197">
        <v>0</v>
      </c>
      <c r="D128" s="197">
        <v>0</v>
      </c>
      <c r="E128" s="197"/>
      <c r="F128" s="197"/>
      <c r="G128" s="197"/>
      <c r="H128" s="197"/>
      <c r="I128" s="197"/>
      <c r="J128" s="197"/>
      <c r="K128" s="197">
        <v>0</v>
      </c>
      <c r="L128" s="197">
        <v>0</v>
      </c>
      <c r="M128" s="197">
        <v>0.05</v>
      </c>
      <c r="N128" s="197">
        <v>0.1</v>
      </c>
      <c r="O128" s="197"/>
      <c r="P128" s="197"/>
      <c r="Q128" s="197"/>
      <c r="R128" s="197"/>
      <c r="S128" s="197"/>
      <c r="T128" s="197"/>
      <c r="U128" s="197">
        <v>0.05</v>
      </c>
      <c r="V128" s="197">
        <v>0.1</v>
      </c>
      <c r="W128" s="197">
        <v>0</v>
      </c>
      <c r="X128" s="197">
        <v>0</v>
      </c>
      <c r="Y128" s="197"/>
      <c r="Z128" s="197"/>
      <c r="AA128" s="197"/>
      <c r="AB128" s="197"/>
      <c r="AC128" s="197"/>
      <c r="AD128" s="197"/>
      <c r="AE128" s="197">
        <v>0</v>
      </c>
      <c r="AF128" s="197">
        <v>0</v>
      </c>
      <c r="AG128" s="197">
        <v>0</v>
      </c>
      <c r="AH128" s="197">
        <v>0</v>
      </c>
      <c r="AI128" s="197"/>
      <c r="AJ128" s="197"/>
      <c r="AK128" s="197"/>
      <c r="AL128" s="197"/>
      <c r="AM128" s="197"/>
      <c r="AN128" s="197"/>
      <c r="AO128" s="197">
        <v>0</v>
      </c>
      <c r="AP128" s="197">
        <v>0</v>
      </c>
      <c r="AQ128" s="197">
        <v>0</v>
      </c>
      <c r="AR128" s="197">
        <v>0</v>
      </c>
      <c r="AS128" s="197"/>
      <c r="AT128" s="197"/>
      <c r="AU128" s="197"/>
      <c r="AV128" s="197"/>
      <c r="AW128" s="197"/>
      <c r="AX128" s="197"/>
      <c r="AY128" s="197">
        <v>0</v>
      </c>
      <c r="AZ128" s="303">
        <v>0</v>
      </c>
      <c r="BA128" s="313">
        <v>0</v>
      </c>
      <c r="BB128" s="202"/>
      <c r="BC128" s="202"/>
      <c r="BD128" s="202"/>
      <c r="BE128" s="202"/>
      <c r="BF128" s="202">
        <v>3</v>
      </c>
      <c r="BG128" s="202"/>
      <c r="BH128" s="202"/>
      <c r="BI128" s="202"/>
      <c r="BJ128" s="202">
        <v>3</v>
      </c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334"/>
      <c r="BV128" s="334"/>
      <c r="BW128" s="334"/>
      <c r="BX128" s="334"/>
      <c r="BY128" s="314"/>
    </row>
    <row r="129" spans="1:77" s="96" customFormat="1" ht="12.75">
      <c r="A129" s="94"/>
      <c r="B129" s="102" t="s">
        <v>228</v>
      </c>
      <c r="C129" s="198">
        <v>0</v>
      </c>
      <c r="D129" s="198">
        <v>0</v>
      </c>
      <c r="E129" s="198"/>
      <c r="F129" s="198"/>
      <c r="G129" s="198"/>
      <c r="H129" s="198"/>
      <c r="I129" s="198"/>
      <c r="J129" s="198"/>
      <c r="K129" s="198">
        <v>0</v>
      </c>
      <c r="L129" s="198">
        <v>0</v>
      </c>
      <c r="M129" s="198">
        <v>0.05</v>
      </c>
      <c r="N129" s="198">
        <v>0.1</v>
      </c>
      <c r="O129" s="198">
        <v>0</v>
      </c>
      <c r="P129" s="198">
        <v>0</v>
      </c>
      <c r="Q129" s="198">
        <v>0</v>
      </c>
      <c r="R129" s="198">
        <v>0</v>
      </c>
      <c r="S129" s="198">
        <v>0</v>
      </c>
      <c r="T129" s="198">
        <v>0</v>
      </c>
      <c r="U129" s="198">
        <v>0.05</v>
      </c>
      <c r="V129" s="198">
        <v>0.1</v>
      </c>
      <c r="W129" s="198">
        <v>0</v>
      </c>
      <c r="X129" s="198">
        <v>0</v>
      </c>
      <c r="Y129" s="198"/>
      <c r="Z129" s="198"/>
      <c r="AA129" s="198"/>
      <c r="AB129" s="198"/>
      <c r="AC129" s="198"/>
      <c r="AD129" s="198"/>
      <c r="AE129" s="198">
        <v>0</v>
      </c>
      <c r="AF129" s="198">
        <v>0</v>
      </c>
      <c r="AG129" s="198">
        <v>0</v>
      </c>
      <c r="AH129" s="198">
        <v>0</v>
      </c>
      <c r="AI129" s="198"/>
      <c r="AJ129" s="198"/>
      <c r="AK129" s="198"/>
      <c r="AL129" s="198"/>
      <c r="AM129" s="198"/>
      <c r="AN129" s="198"/>
      <c r="AO129" s="198">
        <v>0</v>
      </c>
      <c r="AP129" s="198">
        <v>0</v>
      </c>
      <c r="AQ129" s="198">
        <v>0</v>
      </c>
      <c r="AR129" s="198">
        <v>0</v>
      </c>
      <c r="AS129" s="198"/>
      <c r="AT129" s="198"/>
      <c r="AU129" s="198"/>
      <c r="AV129" s="198"/>
      <c r="AW129" s="198"/>
      <c r="AX129" s="198"/>
      <c r="AY129" s="198">
        <v>0</v>
      </c>
      <c r="AZ129" s="306">
        <v>0</v>
      </c>
      <c r="BA129" s="317">
        <v>0</v>
      </c>
      <c r="BB129" s="185">
        <v>0</v>
      </c>
      <c r="BC129" s="185">
        <v>0</v>
      </c>
      <c r="BD129" s="185">
        <v>0</v>
      </c>
      <c r="BE129" s="185">
        <v>0</v>
      </c>
      <c r="BF129" s="185">
        <v>3</v>
      </c>
      <c r="BG129" s="185"/>
      <c r="BH129" s="185"/>
      <c r="BI129" s="185"/>
      <c r="BJ129" s="185">
        <v>3</v>
      </c>
      <c r="BK129" s="185">
        <v>0</v>
      </c>
      <c r="BL129" s="185"/>
      <c r="BM129" s="185"/>
      <c r="BN129" s="185"/>
      <c r="BO129" s="185">
        <v>0</v>
      </c>
      <c r="BP129" s="185">
        <v>0</v>
      </c>
      <c r="BQ129" s="185"/>
      <c r="BR129" s="185"/>
      <c r="BS129" s="185"/>
      <c r="BT129" s="185">
        <v>0</v>
      </c>
      <c r="BU129" s="336">
        <v>0</v>
      </c>
      <c r="BV129" s="98"/>
      <c r="BW129" s="98"/>
      <c r="BX129" s="98"/>
      <c r="BY129" s="318">
        <v>0</v>
      </c>
    </row>
    <row r="130" spans="1:77" s="90" customFormat="1" ht="20.100000000000001" customHeight="1">
      <c r="A130" s="86"/>
      <c r="B130" s="87" t="s">
        <v>134</v>
      </c>
      <c r="C130" s="103">
        <v>0</v>
      </c>
      <c r="D130" s="103">
        <v>0</v>
      </c>
      <c r="E130" s="103"/>
      <c r="F130" s="103"/>
      <c r="G130" s="103"/>
      <c r="H130" s="103"/>
      <c r="I130" s="103"/>
      <c r="J130" s="103"/>
      <c r="K130" s="103">
        <v>0</v>
      </c>
      <c r="L130" s="103">
        <v>0</v>
      </c>
      <c r="M130" s="103">
        <v>0</v>
      </c>
      <c r="N130" s="103">
        <v>0</v>
      </c>
      <c r="O130" s="103"/>
      <c r="P130" s="103"/>
      <c r="Q130" s="103"/>
      <c r="R130" s="103"/>
      <c r="S130" s="103"/>
      <c r="T130" s="103"/>
      <c r="U130" s="103">
        <v>0</v>
      </c>
      <c r="V130" s="103">
        <v>0</v>
      </c>
      <c r="W130" s="103">
        <v>0</v>
      </c>
      <c r="X130" s="103">
        <v>0</v>
      </c>
      <c r="Y130" s="103"/>
      <c r="Z130" s="103"/>
      <c r="AA130" s="103"/>
      <c r="AB130" s="103"/>
      <c r="AC130" s="103"/>
      <c r="AD130" s="103"/>
      <c r="AE130" s="103">
        <v>0</v>
      </c>
      <c r="AF130" s="103">
        <v>0</v>
      </c>
      <c r="AG130" s="103">
        <v>0</v>
      </c>
      <c r="AH130" s="103">
        <v>0</v>
      </c>
      <c r="AI130" s="103"/>
      <c r="AJ130" s="103"/>
      <c r="AK130" s="103"/>
      <c r="AL130" s="103"/>
      <c r="AM130" s="103"/>
      <c r="AN130" s="103"/>
      <c r="AO130" s="103">
        <v>0</v>
      </c>
      <c r="AP130" s="103">
        <v>0</v>
      </c>
      <c r="AQ130" s="103">
        <v>0</v>
      </c>
      <c r="AR130" s="103">
        <v>0</v>
      </c>
      <c r="AS130" s="103"/>
      <c r="AT130" s="103"/>
      <c r="AU130" s="103"/>
      <c r="AV130" s="103"/>
      <c r="AW130" s="103"/>
      <c r="AX130" s="103"/>
      <c r="AY130" s="103">
        <v>0</v>
      </c>
      <c r="AZ130" s="302">
        <v>0</v>
      </c>
      <c r="BA130" s="312">
        <v>0</v>
      </c>
      <c r="BB130" s="103">
        <v>0</v>
      </c>
      <c r="BC130" s="103">
        <v>0</v>
      </c>
      <c r="BD130" s="103">
        <v>0</v>
      </c>
      <c r="BE130" s="103">
        <v>0</v>
      </c>
      <c r="BF130" s="103">
        <v>266.47523349999994</v>
      </c>
      <c r="BG130" s="103">
        <v>126.4952335</v>
      </c>
      <c r="BH130" s="103">
        <v>18.75</v>
      </c>
      <c r="BI130" s="103">
        <v>62.1</v>
      </c>
      <c r="BJ130" s="103">
        <v>59.129999999999995</v>
      </c>
      <c r="BK130" s="103">
        <v>13.64</v>
      </c>
      <c r="BL130" s="103">
        <v>0</v>
      </c>
      <c r="BM130" s="103">
        <v>0</v>
      </c>
      <c r="BN130" s="103">
        <v>0</v>
      </c>
      <c r="BO130" s="103">
        <v>13.64</v>
      </c>
      <c r="BP130" s="103">
        <v>0</v>
      </c>
      <c r="BQ130" s="103"/>
      <c r="BR130" s="103"/>
      <c r="BS130" s="103"/>
      <c r="BT130" s="103">
        <v>0</v>
      </c>
      <c r="BU130" s="338">
        <v>0</v>
      </c>
      <c r="BV130" s="103"/>
      <c r="BW130" s="103"/>
      <c r="BX130" s="103"/>
      <c r="BY130" s="89">
        <v>0</v>
      </c>
    </row>
    <row r="131" spans="1:77" s="184" customFormat="1" ht="39.950000000000003" customHeight="1">
      <c r="A131" s="91">
        <v>85</v>
      </c>
      <c r="B131" s="183" t="s">
        <v>135</v>
      </c>
      <c r="C131" s="197">
        <v>0</v>
      </c>
      <c r="D131" s="197">
        <v>0</v>
      </c>
      <c r="E131" s="197"/>
      <c r="F131" s="197"/>
      <c r="G131" s="197"/>
      <c r="H131" s="197"/>
      <c r="I131" s="197"/>
      <c r="J131" s="197"/>
      <c r="K131" s="197">
        <v>0</v>
      </c>
      <c r="L131" s="197">
        <v>0</v>
      </c>
      <c r="M131" s="197">
        <v>0</v>
      </c>
      <c r="N131" s="197">
        <v>0</v>
      </c>
      <c r="O131" s="197"/>
      <c r="P131" s="197"/>
      <c r="Q131" s="197"/>
      <c r="R131" s="197"/>
      <c r="S131" s="197"/>
      <c r="T131" s="197"/>
      <c r="U131" s="197">
        <v>0</v>
      </c>
      <c r="V131" s="197">
        <v>0</v>
      </c>
      <c r="W131" s="197">
        <v>0</v>
      </c>
      <c r="X131" s="197">
        <v>0</v>
      </c>
      <c r="Y131" s="197"/>
      <c r="Z131" s="197"/>
      <c r="AA131" s="197"/>
      <c r="AB131" s="197"/>
      <c r="AC131" s="197"/>
      <c r="AD131" s="197"/>
      <c r="AE131" s="197">
        <v>0</v>
      </c>
      <c r="AF131" s="197">
        <v>0</v>
      </c>
      <c r="AG131" s="197">
        <v>0</v>
      </c>
      <c r="AH131" s="197">
        <v>0</v>
      </c>
      <c r="AI131" s="197"/>
      <c r="AJ131" s="197"/>
      <c r="AK131" s="197"/>
      <c r="AL131" s="197"/>
      <c r="AM131" s="197"/>
      <c r="AN131" s="197"/>
      <c r="AO131" s="197">
        <v>0</v>
      </c>
      <c r="AP131" s="197">
        <v>0</v>
      </c>
      <c r="AQ131" s="197">
        <v>0</v>
      </c>
      <c r="AR131" s="197">
        <v>0</v>
      </c>
      <c r="AS131" s="197"/>
      <c r="AT131" s="197"/>
      <c r="AU131" s="197"/>
      <c r="AV131" s="197"/>
      <c r="AW131" s="197"/>
      <c r="AX131" s="197"/>
      <c r="AY131" s="197">
        <v>0</v>
      </c>
      <c r="AZ131" s="303">
        <v>0</v>
      </c>
      <c r="BA131" s="313">
        <v>0</v>
      </c>
      <c r="BB131" s="202"/>
      <c r="BC131" s="202"/>
      <c r="BD131" s="202"/>
      <c r="BE131" s="202"/>
      <c r="BF131" s="202">
        <v>126.4952335</v>
      </c>
      <c r="BG131" s="202">
        <v>126.4952335</v>
      </c>
      <c r="BH131" s="202"/>
      <c r="BI131" s="202"/>
      <c r="BJ131" s="202"/>
      <c r="BK131" s="202"/>
      <c r="BL131" s="202"/>
      <c r="BM131" s="202"/>
      <c r="BN131" s="202"/>
      <c r="BO131" s="202"/>
      <c r="BP131" s="202"/>
      <c r="BQ131" s="202"/>
      <c r="BR131" s="202"/>
      <c r="BS131" s="202"/>
      <c r="BT131" s="202"/>
      <c r="BU131" s="334"/>
      <c r="BV131" s="334"/>
      <c r="BW131" s="334"/>
      <c r="BX131" s="334"/>
      <c r="BY131" s="314"/>
    </row>
    <row r="132" spans="1:77" s="184" customFormat="1" ht="39.950000000000003" customHeight="1">
      <c r="A132" s="91">
        <v>86</v>
      </c>
      <c r="B132" s="183" t="s">
        <v>136</v>
      </c>
      <c r="C132" s="197">
        <v>0</v>
      </c>
      <c r="D132" s="197">
        <v>0</v>
      </c>
      <c r="E132" s="197"/>
      <c r="F132" s="197"/>
      <c r="G132" s="197"/>
      <c r="H132" s="197"/>
      <c r="I132" s="197"/>
      <c r="J132" s="197"/>
      <c r="K132" s="197">
        <v>0</v>
      </c>
      <c r="L132" s="197">
        <v>0</v>
      </c>
      <c r="M132" s="197">
        <v>0</v>
      </c>
      <c r="N132" s="197">
        <v>0</v>
      </c>
      <c r="O132" s="197"/>
      <c r="P132" s="197"/>
      <c r="Q132" s="197"/>
      <c r="R132" s="197"/>
      <c r="S132" s="197"/>
      <c r="T132" s="197"/>
      <c r="U132" s="197">
        <v>0</v>
      </c>
      <c r="V132" s="197">
        <v>0</v>
      </c>
      <c r="W132" s="197">
        <v>0</v>
      </c>
      <c r="X132" s="197">
        <v>0</v>
      </c>
      <c r="Y132" s="197"/>
      <c r="Z132" s="197"/>
      <c r="AA132" s="197"/>
      <c r="AB132" s="197"/>
      <c r="AC132" s="197"/>
      <c r="AD132" s="197"/>
      <c r="AE132" s="197">
        <v>0</v>
      </c>
      <c r="AF132" s="197">
        <v>0</v>
      </c>
      <c r="AG132" s="197">
        <v>0</v>
      </c>
      <c r="AH132" s="197">
        <v>0</v>
      </c>
      <c r="AI132" s="197"/>
      <c r="AJ132" s="197"/>
      <c r="AK132" s="197"/>
      <c r="AL132" s="197"/>
      <c r="AM132" s="197"/>
      <c r="AN132" s="197"/>
      <c r="AO132" s="197">
        <v>0</v>
      </c>
      <c r="AP132" s="197">
        <v>0</v>
      </c>
      <c r="AQ132" s="197">
        <v>0</v>
      </c>
      <c r="AR132" s="197">
        <v>0</v>
      </c>
      <c r="AS132" s="197"/>
      <c r="AT132" s="197"/>
      <c r="AU132" s="197"/>
      <c r="AV132" s="197"/>
      <c r="AW132" s="197"/>
      <c r="AX132" s="197"/>
      <c r="AY132" s="197">
        <v>0</v>
      </c>
      <c r="AZ132" s="303">
        <v>0</v>
      </c>
      <c r="BA132" s="313">
        <v>0</v>
      </c>
      <c r="BB132" s="202"/>
      <c r="BC132" s="202"/>
      <c r="BD132" s="202"/>
      <c r="BE132" s="202"/>
      <c r="BF132" s="202">
        <v>40</v>
      </c>
      <c r="BG132" s="202"/>
      <c r="BH132" s="202"/>
      <c r="BI132" s="202">
        <v>40</v>
      </c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334"/>
      <c r="BV132" s="334"/>
      <c r="BW132" s="334"/>
      <c r="BX132" s="334"/>
      <c r="BY132" s="314"/>
    </row>
    <row r="133" spans="1:77" s="184" customFormat="1" ht="39.950000000000003" customHeight="1">
      <c r="A133" s="91">
        <v>87</v>
      </c>
      <c r="B133" s="183" t="s">
        <v>137</v>
      </c>
      <c r="C133" s="197">
        <v>0</v>
      </c>
      <c r="D133" s="197">
        <v>0</v>
      </c>
      <c r="E133" s="197"/>
      <c r="F133" s="197"/>
      <c r="G133" s="197"/>
      <c r="H133" s="197"/>
      <c r="I133" s="197"/>
      <c r="J133" s="197"/>
      <c r="K133" s="197">
        <v>0</v>
      </c>
      <c r="L133" s="197">
        <v>0</v>
      </c>
      <c r="M133" s="197">
        <v>0</v>
      </c>
      <c r="N133" s="197">
        <v>0</v>
      </c>
      <c r="O133" s="197"/>
      <c r="P133" s="197"/>
      <c r="Q133" s="197"/>
      <c r="R133" s="197"/>
      <c r="S133" s="197"/>
      <c r="T133" s="197"/>
      <c r="U133" s="197">
        <v>0</v>
      </c>
      <c r="V133" s="197">
        <v>0</v>
      </c>
      <c r="W133" s="197">
        <v>0</v>
      </c>
      <c r="X133" s="197">
        <v>0</v>
      </c>
      <c r="Y133" s="197"/>
      <c r="Z133" s="197"/>
      <c r="AA133" s="197"/>
      <c r="AB133" s="197"/>
      <c r="AC133" s="197"/>
      <c r="AD133" s="197"/>
      <c r="AE133" s="197">
        <v>0</v>
      </c>
      <c r="AF133" s="197">
        <v>0</v>
      </c>
      <c r="AG133" s="197">
        <v>0</v>
      </c>
      <c r="AH133" s="197">
        <v>0</v>
      </c>
      <c r="AI133" s="197"/>
      <c r="AJ133" s="197"/>
      <c r="AK133" s="197"/>
      <c r="AL133" s="197"/>
      <c r="AM133" s="197"/>
      <c r="AN133" s="197"/>
      <c r="AO133" s="197">
        <v>0</v>
      </c>
      <c r="AP133" s="197">
        <v>0</v>
      </c>
      <c r="AQ133" s="197">
        <v>0</v>
      </c>
      <c r="AR133" s="197">
        <v>0</v>
      </c>
      <c r="AS133" s="197"/>
      <c r="AT133" s="197"/>
      <c r="AU133" s="197"/>
      <c r="AV133" s="197"/>
      <c r="AW133" s="197"/>
      <c r="AX133" s="197"/>
      <c r="AY133" s="197">
        <v>0</v>
      </c>
      <c r="AZ133" s="303">
        <v>0</v>
      </c>
      <c r="BA133" s="313">
        <v>0</v>
      </c>
      <c r="BB133" s="202"/>
      <c r="BC133" s="202"/>
      <c r="BD133" s="202"/>
      <c r="BE133" s="202"/>
      <c r="BF133" s="202">
        <v>22.1</v>
      </c>
      <c r="BG133" s="202"/>
      <c r="BH133" s="202"/>
      <c r="BI133" s="202">
        <v>22.1</v>
      </c>
      <c r="BJ133" s="202"/>
      <c r="BK133" s="202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334"/>
      <c r="BV133" s="334"/>
      <c r="BW133" s="334"/>
      <c r="BX133" s="334"/>
      <c r="BY133" s="314"/>
    </row>
    <row r="134" spans="1:77" s="184" customFormat="1" ht="39.950000000000003" customHeight="1">
      <c r="A134" s="91">
        <v>88</v>
      </c>
      <c r="B134" s="183" t="s">
        <v>138</v>
      </c>
      <c r="C134" s="197">
        <v>0</v>
      </c>
      <c r="D134" s="197">
        <v>0</v>
      </c>
      <c r="E134" s="197"/>
      <c r="F134" s="197"/>
      <c r="G134" s="197"/>
      <c r="H134" s="197"/>
      <c r="I134" s="197"/>
      <c r="J134" s="197"/>
      <c r="K134" s="197">
        <v>0</v>
      </c>
      <c r="L134" s="197">
        <v>0</v>
      </c>
      <c r="M134" s="197">
        <v>0</v>
      </c>
      <c r="N134" s="197">
        <v>0</v>
      </c>
      <c r="O134" s="197"/>
      <c r="P134" s="197"/>
      <c r="Q134" s="197"/>
      <c r="R134" s="197"/>
      <c r="S134" s="197"/>
      <c r="T134" s="197"/>
      <c r="U134" s="197">
        <v>0</v>
      </c>
      <c r="V134" s="197">
        <v>0</v>
      </c>
      <c r="W134" s="197">
        <v>0</v>
      </c>
      <c r="X134" s="197">
        <v>0</v>
      </c>
      <c r="Y134" s="197"/>
      <c r="Z134" s="197"/>
      <c r="AA134" s="197"/>
      <c r="AB134" s="197"/>
      <c r="AC134" s="197"/>
      <c r="AD134" s="197"/>
      <c r="AE134" s="197">
        <v>0</v>
      </c>
      <c r="AF134" s="197">
        <v>0</v>
      </c>
      <c r="AG134" s="197">
        <v>0</v>
      </c>
      <c r="AH134" s="197">
        <v>0</v>
      </c>
      <c r="AI134" s="197"/>
      <c r="AJ134" s="197"/>
      <c r="AK134" s="197"/>
      <c r="AL134" s="197"/>
      <c r="AM134" s="197"/>
      <c r="AN134" s="197"/>
      <c r="AO134" s="197">
        <v>0</v>
      </c>
      <c r="AP134" s="197">
        <v>0</v>
      </c>
      <c r="AQ134" s="197">
        <v>0</v>
      </c>
      <c r="AR134" s="197">
        <v>0</v>
      </c>
      <c r="AS134" s="197"/>
      <c r="AT134" s="197"/>
      <c r="AU134" s="197"/>
      <c r="AV134" s="197"/>
      <c r="AW134" s="197"/>
      <c r="AX134" s="197"/>
      <c r="AY134" s="197">
        <v>0</v>
      </c>
      <c r="AZ134" s="303">
        <v>0</v>
      </c>
      <c r="BA134" s="313">
        <v>0</v>
      </c>
      <c r="BB134" s="202"/>
      <c r="BC134" s="202"/>
      <c r="BD134" s="202"/>
      <c r="BE134" s="202"/>
      <c r="BF134" s="202">
        <v>23.15</v>
      </c>
      <c r="BG134" s="202"/>
      <c r="BH134" s="202"/>
      <c r="BI134" s="202"/>
      <c r="BJ134" s="202">
        <v>23.15</v>
      </c>
      <c r="BK134" s="202"/>
      <c r="BL134" s="202"/>
      <c r="BM134" s="202"/>
      <c r="BN134" s="202"/>
      <c r="BO134" s="202"/>
      <c r="BP134" s="202"/>
      <c r="BQ134" s="202"/>
      <c r="BR134" s="202"/>
      <c r="BS134" s="202"/>
      <c r="BT134" s="202"/>
      <c r="BU134" s="334"/>
      <c r="BV134" s="334"/>
      <c r="BW134" s="334"/>
      <c r="BX134" s="334"/>
      <c r="BY134" s="314"/>
    </row>
    <row r="135" spans="1:77" s="184" customFormat="1" ht="39.950000000000003" customHeight="1">
      <c r="A135" s="91">
        <v>89</v>
      </c>
      <c r="B135" s="183" t="s">
        <v>139</v>
      </c>
      <c r="C135" s="197">
        <v>0</v>
      </c>
      <c r="D135" s="197">
        <v>0</v>
      </c>
      <c r="E135" s="197"/>
      <c r="F135" s="197"/>
      <c r="G135" s="197"/>
      <c r="H135" s="197"/>
      <c r="I135" s="197"/>
      <c r="J135" s="197"/>
      <c r="K135" s="197">
        <v>0</v>
      </c>
      <c r="L135" s="197">
        <v>0</v>
      </c>
      <c r="M135" s="197">
        <v>0</v>
      </c>
      <c r="N135" s="197">
        <v>0</v>
      </c>
      <c r="O135" s="197"/>
      <c r="P135" s="197"/>
      <c r="Q135" s="197"/>
      <c r="R135" s="197"/>
      <c r="S135" s="197"/>
      <c r="T135" s="197"/>
      <c r="U135" s="197">
        <v>0</v>
      </c>
      <c r="V135" s="197">
        <v>0</v>
      </c>
      <c r="W135" s="197">
        <v>0</v>
      </c>
      <c r="X135" s="197">
        <v>0</v>
      </c>
      <c r="Y135" s="197"/>
      <c r="Z135" s="197"/>
      <c r="AA135" s="197"/>
      <c r="AB135" s="197"/>
      <c r="AC135" s="197"/>
      <c r="AD135" s="197"/>
      <c r="AE135" s="197">
        <v>0</v>
      </c>
      <c r="AF135" s="197">
        <v>0</v>
      </c>
      <c r="AG135" s="197">
        <v>0</v>
      </c>
      <c r="AH135" s="197">
        <v>0</v>
      </c>
      <c r="AI135" s="197"/>
      <c r="AJ135" s="197"/>
      <c r="AK135" s="197"/>
      <c r="AL135" s="197"/>
      <c r="AM135" s="197"/>
      <c r="AN135" s="197"/>
      <c r="AO135" s="197">
        <v>0</v>
      </c>
      <c r="AP135" s="197">
        <v>0</v>
      </c>
      <c r="AQ135" s="197">
        <v>0</v>
      </c>
      <c r="AR135" s="197">
        <v>0</v>
      </c>
      <c r="AS135" s="197"/>
      <c r="AT135" s="197"/>
      <c r="AU135" s="197"/>
      <c r="AV135" s="197"/>
      <c r="AW135" s="197"/>
      <c r="AX135" s="197"/>
      <c r="AY135" s="197">
        <v>0</v>
      </c>
      <c r="AZ135" s="303">
        <v>0</v>
      </c>
      <c r="BA135" s="313">
        <v>0</v>
      </c>
      <c r="BB135" s="202"/>
      <c r="BC135" s="202"/>
      <c r="BD135" s="202"/>
      <c r="BE135" s="202"/>
      <c r="BF135" s="202">
        <v>10.98</v>
      </c>
      <c r="BG135" s="202"/>
      <c r="BH135" s="202"/>
      <c r="BI135" s="202"/>
      <c r="BJ135" s="202">
        <v>10.98</v>
      </c>
      <c r="BK135" s="202"/>
      <c r="BL135" s="202"/>
      <c r="BM135" s="202"/>
      <c r="BN135" s="202"/>
      <c r="BO135" s="202"/>
      <c r="BP135" s="202"/>
      <c r="BQ135" s="202"/>
      <c r="BR135" s="202"/>
      <c r="BS135" s="202"/>
      <c r="BT135" s="202"/>
      <c r="BU135" s="334"/>
      <c r="BV135" s="334"/>
      <c r="BW135" s="334"/>
      <c r="BX135" s="334"/>
      <c r="BY135" s="314"/>
    </row>
    <row r="136" spans="1:77" s="184" customFormat="1" ht="39.950000000000003" customHeight="1">
      <c r="A136" s="91">
        <v>90</v>
      </c>
      <c r="B136" s="183" t="s">
        <v>140</v>
      </c>
      <c r="C136" s="197">
        <v>0</v>
      </c>
      <c r="D136" s="197">
        <v>0</v>
      </c>
      <c r="E136" s="197"/>
      <c r="F136" s="197"/>
      <c r="G136" s="197"/>
      <c r="H136" s="197"/>
      <c r="I136" s="197"/>
      <c r="J136" s="197"/>
      <c r="K136" s="197">
        <v>0</v>
      </c>
      <c r="L136" s="197">
        <v>0</v>
      </c>
      <c r="M136" s="197">
        <v>0</v>
      </c>
      <c r="N136" s="197">
        <v>0</v>
      </c>
      <c r="O136" s="197"/>
      <c r="P136" s="197"/>
      <c r="Q136" s="197"/>
      <c r="R136" s="197"/>
      <c r="S136" s="197"/>
      <c r="T136" s="197"/>
      <c r="U136" s="197">
        <v>0</v>
      </c>
      <c r="V136" s="197">
        <v>0</v>
      </c>
      <c r="W136" s="197">
        <v>0</v>
      </c>
      <c r="X136" s="197">
        <v>0</v>
      </c>
      <c r="Y136" s="197"/>
      <c r="Z136" s="197"/>
      <c r="AA136" s="197"/>
      <c r="AB136" s="197"/>
      <c r="AC136" s="197"/>
      <c r="AD136" s="197"/>
      <c r="AE136" s="197">
        <v>0</v>
      </c>
      <c r="AF136" s="197">
        <v>0</v>
      </c>
      <c r="AG136" s="197">
        <v>0</v>
      </c>
      <c r="AH136" s="197">
        <v>0</v>
      </c>
      <c r="AI136" s="197"/>
      <c r="AJ136" s="197"/>
      <c r="AK136" s="197"/>
      <c r="AL136" s="197"/>
      <c r="AM136" s="197"/>
      <c r="AN136" s="197"/>
      <c r="AO136" s="197">
        <v>0</v>
      </c>
      <c r="AP136" s="197">
        <v>0</v>
      </c>
      <c r="AQ136" s="197">
        <v>0</v>
      </c>
      <c r="AR136" s="197">
        <v>0</v>
      </c>
      <c r="AS136" s="197"/>
      <c r="AT136" s="197"/>
      <c r="AU136" s="197"/>
      <c r="AV136" s="197"/>
      <c r="AW136" s="197"/>
      <c r="AX136" s="197"/>
      <c r="AY136" s="197">
        <v>0</v>
      </c>
      <c r="AZ136" s="303">
        <v>0</v>
      </c>
      <c r="BA136" s="313">
        <v>0</v>
      </c>
      <c r="BB136" s="202"/>
      <c r="BC136" s="202"/>
      <c r="BD136" s="202"/>
      <c r="BE136" s="202"/>
      <c r="BF136" s="202"/>
      <c r="BG136" s="202"/>
      <c r="BH136" s="202"/>
      <c r="BI136" s="202"/>
      <c r="BJ136" s="202"/>
      <c r="BK136" s="202">
        <v>13.64</v>
      </c>
      <c r="BL136" s="202"/>
      <c r="BM136" s="202"/>
      <c r="BN136" s="202"/>
      <c r="BO136" s="202">
        <v>13.64</v>
      </c>
      <c r="BP136" s="202"/>
      <c r="BQ136" s="202"/>
      <c r="BR136" s="202"/>
      <c r="BS136" s="202"/>
      <c r="BT136" s="202"/>
      <c r="BU136" s="334"/>
      <c r="BV136" s="334"/>
      <c r="BW136" s="334"/>
      <c r="BX136" s="334"/>
      <c r="BY136" s="314"/>
    </row>
    <row r="137" spans="1:77" s="184" customFormat="1" ht="39.950000000000003" customHeight="1">
      <c r="A137" s="91">
        <v>91</v>
      </c>
      <c r="B137" s="183" t="s">
        <v>141</v>
      </c>
      <c r="C137" s="197">
        <v>0</v>
      </c>
      <c r="D137" s="197">
        <v>0</v>
      </c>
      <c r="E137" s="197"/>
      <c r="F137" s="197"/>
      <c r="G137" s="197"/>
      <c r="H137" s="197"/>
      <c r="I137" s="197"/>
      <c r="J137" s="197"/>
      <c r="K137" s="197">
        <v>0</v>
      </c>
      <c r="L137" s="197">
        <v>0</v>
      </c>
      <c r="M137" s="197">
        <v>0</v>
      </c>
      <c r="N137" s="197">
        <v>0</v>
      </c>
      <c r="O137" s="197"/>
      <c r="P137" s="197"/>
      <c r="Q137" s="197"/>
      <c r="R137" s="197"/>
      <c r="S137" s="197"/>
      <c r="T137" s="197"/>
      <c r="U137" s="197">
        <v>0</v>
      </c>
      <c r="V137" s="197">
        <v>0</v>
      </c>
      <c r="W137" s="197">
        <v>0</v>
      </c>
      <c r="X137" s="197">
        <v>0</v>
      </c>
      <c r="Y137" s="197"/>
      <c r="Z137" s="197"/>
      <c r="AA137" s="197"/>
      <c r="AB137" s="197"/>
      <c r="AC137" s="197"/>
      <c r="AD137" s="197"/>
      <c r="AE137" s="197">
        <v>0</v>
      </c>
      <c r="AF137" s="197">
        <v>0</v>
      </c>
      <c r="AG137" s="197">
        <v>0</v>
      </c>
      <c r="AH137" s="197">
        <v>0</v>
      </c>
      <c r="AI137" s="197"/>
      <c r="AJ137" s="197"/>
      <c r="AK137" s="197"/>
      <c r="AL137" s="197"/>
      <c r="AM137" s="197"/>
      <c r="AN137" s="197"/>
      <c r="AO137" s="197">
        <v>0</v>
      </c>
      <c r="AP137" s="197">
        <v>0</v>
      </c>
      <c r="AQ137" s="197">
        <v>0</v>
      </c>
      <c r="AR137" s="197">
        <v>0</v>
      </c>
      <c r="AS137" s="197"/>
      <c r="AT137" s="197"/>
      <c r="AU137" s="197"/>
      <c r="AV137" s="197"/>
      <c r="AW137" s="197"/>
      <c r="AX137" s="197"/>
      <c r="AY137" s="197">
        <v>0</v>
      </c>
      <c r="AZ137" s="303">
        <v>0</v>
      </c>
      <c r="BA137" s="313">
        <v>0</v>
      </c>
      <c r="BB137" s="202"/>
      <c r="BC137" s="202"/>
      <c r="BD137" s="202"/>
      <c r="BE137" s="202"/>
      <c r="BF137" s="202">
        <v>18.75</v>
      </c>
      <c r="BG137" s="202"/>
      <c r="BH137" s="202">
        <v>18.75</v>
      </c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334"/>
      <c r="BV137" s="334"/>
      <c r="BW137" s="334"/>
      <c r="BX137" s="334"/>
      <c r="BY137" s="314"/>
    </row>
    <row r="138" spans="1:77" s="184" customFormat="1" ht="39.950000000000003" customHeight="1">
      <c r="A138" s="91">
        <v>92</v>
      </c>
      <c r="B138" s="183" t="s">
        <v>142</v>
      </c>
      <c r="C138" s="197">
        <v>0</v>
      </c>
      <c r="D138" s="197">
        <v>0</v>
      </c>
      <c r="E138" s="197"/>
      <c r="F138" s="197"/>
      <c r="G138" s="197"/>
      <c r="H138" s="197"/>
      <c r="I138" s="197"/>
      <c r="J138" s="197"/>
      <c r="K138" s="197">
        <v>0</v>
      </c>
      <c r="L138" s="197">
        <v>0</v>
      </c>
      <c r="M138" s="197">
        <v>0</v>
      </c>
      <c r="N138" s="197">
        <v>0</v>
      </c>
      <c r="O138" s="197"/>
      <c r="P138" s="197"/>
      <c r="Q138" s="197"/>
      <c r="R138" s="197"/>
      <c r="S138" s="197"/>
      <c r="T138" s="197"/>
      <c r="U138" s="197">
        <v>0</v>
      </c>
      <c r="V138" s="197">
        <v>0</v>
      </c>
      <c r="W138" s="197">
        <v>0</v>
      </c>
      <c r="X138" s="197">
        <v>0</v>
      </c>
      <c r="Y138" s="197"/>
      <c r="Z138" s="197"/>
      <c r="AA138" s="197"/>
      <c r="AB138" s="197"/>
      <c r="AC138" s="197"/>
      <c r="AD138" s="197"/>
      <c r="AE138" s="197">
        <v>0</v>
      </c>
      <c r="AF138" s="197">
        <v>0</v>
      </c>
      <c r="AG138" s="197">
        <v>0</v>
      </c>
      <c r="AH138" s="197">
        <v>0</v>
      </c>
      <c r="AI138" s="197"/>
      <c r="AJ138" s="197"/>
      <c r="AK138" s="197"/>
      <c r="AL138" s="197"/>
      <c r="AM138" s="197"/>
      <c r="AN138" s="197"/>
      <c r="AO138" s="197">
        <v>0</v>
      </c>
      <c r="AP138" s="197">
        <v>0</v>
      </c>
      <c r="AQ138" s="197">
        <v>0</v>
      </c>
      <c r="AR138" s="197">
        <v>0</v>
      </c>
      <c r="AS138" s="197"/>
      <c r="AT138" s="197"/>
      <c r="AU138" s="197"/>
      <c r="AV138" s="197"/>
      <c r="AW138" s="197"/>
      <c r="AX138" s="197"/>
      <c r="AY138" s="197">
        <v>0</v>
      </c>
      <c r="AZ138" s="303">
        <v>0</v>
      </c>
      <c r="BA138" s="313">
        <v>0</v>
      </c>
      <c r="BB138" s="202"/>
      <c r="BC138" s="202"/>
      <c r="BD138" s="202"/>
      <c r="BE138" s="202"/>
      <c r="BF138" s="202">
        <v>5</v>
      </c>
      <c r="BG138" s="202"/>
      <c r="BH138" s="202"/>
      <c r="BI138" s="202"/>
      <c r="BJ138" s="202">
        <v>5</v>
      </c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334"/>
      <c r="BV138" s="334"/>
      <c r="BW138" s="334"/>
      <c r="BX138" s="334"/>
      <c r="BY138" s="314"/>
    </row>
    <row r="139" spans="1:77" s="184" customFormat="1" ht="39.950000000000003" customHeight="1">
      <c r="A139" s="91">
        <v>93</v>
      </c>
      <c r="B139" s="183" t="s">
        <v>143</v>
      </c>
      <c r="C139" s="197">
        <v>0</v>
      </c>
      <c r="D139" s="197">
        <v>0</v>
      </c>
      <c r="E139" s="197"/>
      <c r="F139" s="197"/>
      <c r="G139" s="197"/>
      <c r="H139" s="197"/>
      <c r="I139" s="197"/>
      <c r="J139" s="197"/>
      <c r="K139" s="197">
        <v>0</v>
      </c>
      <c r="L139" s="197">
        <v>0</v>
      </c>
      <c r="M139" s="197">
        <v>0</v>
      </c>
      <c r="N139" s="197">
        <v>0</v>
      </c>
      <c r="O139" s="197"/>
      <c r="P139" s="197"/>
      <c r="Q139" s="197"/>
      <c r="R139" s="197"/>
      <c r="S139" s="197"/>
      <c r="T139" s="197"/>
      <c r="U139" s="197">
        <v>0</v>
      </c>
      <c r="V139" s="197">
        <v>0</v>
      </c>
      <c r="W139" s="197">
        <v>0</v>
      </c>
      <c r="X139" s="197">
        <v>0</v>
      </c>
      <c r="Y139" s="197"/>
      <c r="Z139" s="197"/>
      <c r="AA139" s="197"/>
      <c r="AB139" s="197"/>
      <c r="AC139" s="197"/>
      <c r="AD139" s="197"/>
      <c r="AE139" s="197">
        <v>0</v>
      </c>
      <c r="AF139" s="197">
        <v>0</v>
      </c>
      <c r="AG139" s="197">
        <v>0</v>
      </c>
      <c r="AH139" s="197">
        <v>0</v>
      </c>
      <c r="AI139" s="197"/>
      <c r="AJ139" s="197"/>
      <c r="AK139" s="197"/>
      <c r="AL139" s="197"/>
      <c r="AM139" s="197"/>
      <c r="AN139" s="197"/>
      <c r="AO139" s="197">
        <v>0</v>
      </c>
      <c r="AP139" s="197">
        <v>0</v>
      </c>
      <c r="AQ139" s="197">
        <v>0</v>
      </c>
      <c r="AR139" s="197">
        <v>0</v>
      </c>
      <c r="AS139" s="197"/>
      <c r="AT139" s="197"/>
      <c r="AU139" s="197"/>
      <c r="AV139" s="197"/>
      <c r="AW139" s="197"/>
      <c r="AX139" s="197"/>
      <c r="AY139" s="197">
        <v>0</v>
      </c>
      <c r="AZ139" s="303">
        <v>0</v>
      </c>
      <c r="BA139" s="313">
        <v>0</v>
      </c>
      <c r="BB139" s="202"/>
      <c r="BC139" s="202"/>
      <c r="BD139" s="202"/>
      <c r="BE139" s="202"/>
      <c r="BF139" s="202">
        <v>5</v>
      </c>
      <c r="BG139" s="202"/>
      <c r="BH139" s="202"/>
      <c r="BI139" s="202"/>
      <c r="BJ139" s="202">
        <v>5</v>
      </c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334"/>
      <c r="BV139" s="334"/>
      <c r="BW139" s="334"/>
      <c r="BX139" s="334"/>
      <c r="BY139" s="314"/>
    </row>
    <row r="140" spans="1:77" s="184" customFormat="1" ht="39.950000000000003" customHeight="1">
      <c r="A140" s="91">
        <v>94</v>
      </c>
      <c r="B140" s="183" t="s">
        <v>144</v>
      </c>
      <c r="C140" s="197">
        <v>0</v>
      </c>
      <c r="D140" s="197">
        <v>0</v>
      </c>
      <c r="E140" s="197"/>
      <c r="F140" s="197"/>
      <c r="G140" s="197"/>
      <c r="H140" s="197"/>
      <c r="I140" s="197"/>
      <c r="J140" s="197"/>
      <c r="K140" s="197">
        <v>0</v>
      </c>
      <c r="L140" s="197">
        <v>0</v>
      </c>
      <c r="M140" s="197">
        <v>0</v>
      </c>
      <c r="N140" s="197">
        <v>0</v>
      </c>
      <c r="O140" s="197"/>
      <c r="P140" s="197"/>
      <c r="Q140" s="197"/>
      <c r="R140" s="197"/>
      <c r="S140" s="197"/>
      <c r="T140" s="197"/>
      <c r="U140" s="197">
        <v>0</v>
      </c>
      <c r="V140" s="197">
        <v>0</v>
      </c>
      <c r="W140" s="197">
        <v>0</v>
      </c>
      <c r="X140" s="197">
        <v>0</v>
      </c>
      <c r="Y140" s="197"/>
      <c r="Z140" s="197"/>
      <c r="AA140" s="197"/>
      <c r="AB140" s="197"/>
      <c r="AC140" s="197"/>
      <c r="AD140" s="197"/>
      <c r="AE140" s="197">
        <v>0</v>
      </c>
      <c r="AF140" s="197">
        <v>0</v>
      </c>
      <c r="AG140" s="197">
        <v>0</v>
      </c>
      <c r="AH140" s="197">
        <v>0</v>
      </c>
      <c r="AI140" s="197"/>
      <c r="AJ140" s="197"/>
      <c r="AK140" s="197"/>
      <c r="AL140" s="197"/>
      <c r="AM140" s="197"/>
      <c r="AN140" s="197"/>
      <c r="AO140" s="197">
        <v>0</v>
      </c>
      <c r="AP140" s="197">
        <v>0</v>
      </c>
      <c r="AQ140" s="197">
        <v>0</v>
      </c>
      <c r="AR140" s="197">
        <v>0</v>
      </c>
      <c r="AS140" s="197"/>
      <c r="AT140" s="197"/>
      <c r="AU140" s="197"/>
      <c r="AV140" s="197"/>
      <c r="AW140" s="197"/>
      <c r="AX140" s="197"/>
      <c r="AY140" s="197">
        <v>0</v>
      </c>
      <c r="AZ140" s="303">
        <v>0</v>
      </c>
      <c r="BA140" s="313">
        <v>0</v>
      </c>
      <c r="BB140" s="202"/>
      <c r="BC140" s="202"/>
      <c r="BD140" s="202"/>
      <c r="BE140" s="202"/>
      <c r="BF140" s="202">
        <v>5</v>
      </c>
      <c r="BG140" s="202"/>
      <c r="BH140" s="202"/>
      <c r="BI140" s="202"/>
      <c r="BJ140" s="202">
        <v>5</v>
      </c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334"/>
      <c r="BV140" s="334"/>
      <c r="BW140" s="334"/>
      <c r="BX140" s="334"/>
      <c r="BY140" s="314"/>
    </row>
    <row r="141" spans="1:77" s="184" customFormat="1" ht="39.950000000000003" customHeight="1">
      <c r="A141" s="91">
        <v>95</v>
      </c>
      <c r="B141" s="183" t="s">
        <v>145</v>
      </c>
      <c r="C141" s="197">
        <v>0</v>
      </c>
      <c r="D141" s="197">
        <v>0</v>
      </c>
      <c r="E141" s="197"/>
      <c r="F141" s="197"/>
      <c r="G141" s="197"/>
      <c r="H141" s="197"/>
      <c r="I141" s="197"/>
      <c r="J141" s="197"/>
      <c r="K141" s="197">
        <v>0</v>
      </c>
      <c r="L141" s="197">
        <v>0</v>
      </c>
      <c r="M141" s="197">
        <v>0</v>
      </c>
      <c r="N141" s="197">
        <v>0</v>
      </c>
      <c r="O141" s="197"/>
      <c r="P141" s="197"/>
      <c r="Q141" s="197"/>
      <c r="R141" s="197"/>
      <c r="S141" s="197"/>
      <c r="T141" s="197"/>
      <c r="U141" s="197">
        <v>0</v>
      </c>
      <c r="V141" s="197">
        <v>0</v>
      </c>
      <c r="W141" s="197">
        <v>0</v>
      </c>
      <c r="X141" s="197">
        <v>0</v>
      </c>
      <c r="Y141" s="197"/>
      <c r="Z141" s="197"/>
      <c r="AA141" s="197"/>
      <c r="AB141" s="197"/>
      <c r="AC141" s="197"/>
      <c r="AD141" s="197"/>
      <c r="AE141" s="197">
        <v>0</v>
      </c>
      <c r="AF141" s="197">
        <v>0</v>
      </c>
      <c r="AG141" s="197">
        <v>0</v>
      </c>
      <c r="AH141" s="197">
        <v>0</v>
      </c>
      <c r="AI141" s="197"/>
      <c r="AJ141" s="197"/>
      <c r="AK141" s="197"/>
      <c r="AL141" s="197"/>
      <c r="AM141" s="197"/>
      <c r="AN141" s="197"/>
      <c r="AO141" s="197">
        <v>0</v>
      </c>
      <c r="AP141" s="197">
        <v>0</v>
      </c>
      <c r="AQ141" s="197">
        <v>0</v>
      </c>
      <c r="AR141" s="197">
        <v>0</v>
      </c>
      <c r="AS141" s="197"/>
      <c r="AT141" s="197"/>
      <c r="AU141" s="197"/>
      <c r="AV141" s="197"/>
      <c r="AW141" s="197"/>
      <c r="AX141" s="197"/>
      <c r="AY141" s="197">
        <v>0</v>
      </c>
      <c r="AZ141" s="303">
        <v>0</v>
      </c>
      <c r="BA141" s="313">
        <v>0</v>
      </c>
      <c r="BB141" s="202"/>
      <c r="BC141" s="202"/>
      <c r="BD141" s="202"/>
      <c r="BE141" s="202"/>
      <c r="BF141" s="202">
        <v>5</v>
      </c>
      <c r="BG141" s="202"/>
      <c r="BH141" s="202"/>
      <c r="BI141" s="202"/>
      <c r="BJ141" s="202">
        <v>5</v>
      </c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334"/>
      <c r="BV141" s="334"/>
      <c r="BW141" s="334"/>
      <c r="BX141" s="334"/>
      <c r="BY141" s="314"/>
    </row>
    <row r="142" spans="1:77" s="184" customFormat="1" ht="39.950000000000003" customHeight="1">
      <c r="A142" s="91">
        <v>96</v>
      </c>
      <c r="B142" s="183" t="s">
        <v>146</v>
      </c>
      <c r="C142" s="197">
        <v>0</v>
      </c>
      <c r="D142" s="197">
        <v>0</v>
      </c>
      <c r="E142" s="197"/>
      <c r="F142" s="197"/>
      <c r="G142" s="197"/>
      <c r="H142" s="197"/>
      <c r="I142" s="197"/>
      <c r="J142" s="197"/>
      <c r="K142" s="197">
        <v>0</v>
      </c>
      <c r="L142" s="197">
        <v>0</v>
      </c>
      <c r="M142" s="197">
        <v>0</v>
      </c>
      <c r="N142" s="197">
        <v>0</v>
      </c>
      <c r="O142" s="197"/>
      <c r="P142" s="197"/>
      <c r="Q142" s="197"/>
      <c r="R142" s="197"/>
      <c r="S142" s="197"/>
      <c r="T142" s="197"/>
      <c r="U142" s="197">
        <v>0</v>
      </c>
      <c r="V142" s="197">
        <v>0</v>
      </c>
      <c r="W142" s="197">
        <v>0</v>
      </c>
      <c r="X142" s="197">
        <v>0</v>
      </c>
      <c r="Y142" s="197"/>
      <c r="Z142" s="197"/>
      <c r="AA142" s="197"/>
      <c r="AB142" s="197"/>
      <c r="AC142" s="197"/>
      <c r="AD142" s="197"/>
      <c r="AE142" s="197">
        <v>0</v>
      </c>
      <c r="AF142" s="197">
        <v>0</v>
      </c>
      <c r="AG142" s="197">
        <v>0</v>
      </c>
      <c r="AH142" s="197">
        <v>0</v>
      </c>
      <c r="AI142" s="197"/>
      <c r="AJ142" s="197"/>
      <c r="AK142" s="197"/>
      <c r="AL142" s="197"/>
      <c r="AM142" s="197"/>
      <c r="AN142" s="197"/>
      <c r="AO142" s="197">
        <v>0</v>
      </c>
      <c r="AP142" s="197">
        <v>0</v>
      </c>
      <c r="AQ142" s="197">
        <v>0</v>
      </c>
      <c r="AR142" s="197">
        <v>0</v>
      </c>
      <c r="AS142" s="197"/>
      <c r="AT142" s="197"/>
      <c r="AU142" s="197"/>
      <c r="AV142" s="197"/>
      <c r="AW142" s="197"/>
      <c r="AX142" s="197"/>
      <c r="AY142" s="197">
        <v>0</v>
      </c>
      <c r="AZ142" s="303">
        <v>0</v>
      </c>
      <c r="BA142" s="313">
        <v>0</v>
      </c>
      <c r="BB142" s="202"/>
      <c r="BC142" s="202"/>
      <c r="BD142" s="202"/>
      <c r="BE142" s="202"/>
      <c r="BF142" s="202">
        <v>5</v>
      </c>
      <c r="BG142" s="202"/>
      <c r="BH142" s="202"/>
      <c r="BI142" s="202"/>
      <c r="BJ142" s="202">
        <v>5</v>
      </c>
      <c r="BK142" s="202"/>
      <c r="BL142" s="202"/>
      <c r="BM142" s="202"/>
      <c r="BN142" s="202"/>
      <c r="BO142" s="202"/>
      <c r="BP142" s="202"/>
      <c r="BQ142" s="202"/>
      <c r="BR142" s="202"/>
      <c r="BS142" s="202"/>
      <c r="BT142" s="202"/>
      <c r="BU142" s="334"/>
      <c r="BV142" s="334"/>
      <c r="BW142" s="334"/>
      <c r="BX142" s="334"/>
      <c r="BY142" s="314"/>
    </row>
    <row r="143" spans="1:77" s="90" customFormat="1" ht="20.100000000000001" customHeight="1">
      <c r="A143" s="86"/>
      <c r="B143" s="87" t="s">
        <v>147</v>
      </c>
      <c r="C143" s="103">
        <v>0</v>
      </c>
      <c r="D143" s="103">
        <v>0</v>
      </c>
      <c r="E143" s="103"/>
      <c r="F143" s="103"/>
      <c r="G143" s="103"/>
      <c r="H143" s="103"/>
      <c r="I143" s="103"/>
      <c r="J143" s="103"/>
      <c r="K143" s="103">
        <v>0</v>
      </c>
      <c r="L143" s="103">
        <v>0</v>
      </c>
      <c r="M143" s="103">
        <v>0</v>
      </c>
      <c r="N143" s="103">
        <v>0</v>
      </c>
      <c r="O143" s="103"/>
      <c r="P143" s="103"/>
      <c r="Q143" s="103"/>
      <c r="R143" s="103"/>
      <c r="S143" s="103"/>
      <c r="T143" s="103"/>
      <c r="U143" s="103">
        <v>0</v>
      </c>
      <c r="V143" s="103">
        <v>0</v>
      </c>
      <c r="W143" s="103">
        <v>0</v>
      </c>
      <c r="X143" s="103">
        <v>0</v>
      </c>
      <c r="Y143" s="103"/>
      <c r="Z143" s="103"/>
      <c r="AA143" s="103"/>
      <c r="AB143" s="103"/>
      <c r="AC143" s="103"/>
      <c r="AD143" s="103"/>
      <c r="AE143" s="103">
        <v>0</v>
      </c>
      <c r="AF143" s="103">
        <v>0</v>
      </c>
      <c r="AG143" s="103">
        <v>0</v>
      </c>
      <c r="AH143" s="103">
        <v>0</v>
      </c>
      <c r="AI143" s="103"/>
      <c r="AJ143" s="103"/>
      <c r="AK143" s="103"/>
      <c r="AL143" s="103"/>
      <c r="AM143" s="103"/>
      <c r="AN143" s="103"/>
      <c r="AO143" s="103">
        <v>0</v>
      </c>
      <c r="AP143" s="103">
        <v>0</v>
      </c>
      <c r="AQ143" s="103">
        <v>0</v>
      </c>
      <c r="AR143" s="103">
        <v>0</v>
      </c>
      <c r="AS143" s="103"/>
      <c r="AT143" s="103"/>
      <c r="AU143" s="103"/>
      <c r="AV143" s="103"/>
      <c r="AW143" s="103"/>
      <c r="AX143" s="103"/>
      <c r="AY143" s="103">
        <v>0</v>
      </c>
      <c r="AZ143" s="302">
        <v>0</v>
      </c>
      <c r="BA143" s="312">
        <v>767.97537898999997</v>
      </c>
      <c r="BB143" s="103">
        <v>0.99399999999999999</v>
      </c>
      <c r="BC143" s="103">
        <v>221.62979300000001</v>
      </c>
      <c r="BD143" s="103">
        <v>536.85502913000005</v>
      </c>
      <c r="BE143" s="103">
        <v>8.4965568599999965</v>
      </c>
      <c r="BF143" s="103">
        <v>102.96030232</v>
      </c>
      <c r="BG143" s="103">
        <v>0</v>
      </c>
      <c r="BH143" s="103">
        <v>9.69</v>
      </c>
      <c r="BI143" s="103">
        <v>4.6028000000000002</v>
      </c>
      <c r="BJ143" s="103">
        <v>88.667502219999989</v>
      </c>
      <c r="BK143" s="103">
        <v>0</v>
      </c>
      <c r="BL143" s="103"/>
      <c r="BM143" s="103"/>
      <c r="BN143" s="103"/>
      <c r="BO143" s="103">
        <v>0</v>
      </c>
      <c r="BP143" s="103">
        <v>7.1789466800000001</v>
      </c>
      <c r="BQ143" s="103"/>
      <c r="BR143" s="103"/>
      <c r="BS143" s="103"/>
      <c r="BT143" s="103">
        <v>7.1789466800000001</v>
      </c>
      <c r="BU143" s="338">
        <v>51.018396559999999</v>
      </c>
      <c r="BV143" s="103">
        <v>0</v>
      </c>
      <c r="BW143" s="103">
        <v>0</v>
      </c>
      <c r="BX143" s="103">
        <v>0</v>
      </c>
      <c r="BY143" s="89">
        <v>51.018396559999999</v>
      </c>
    </row>
    <row r="144" spans="1:77" s="184" customFormat="1" ht="39" customHeight="1">
      <c r="A144" s="91">
        <v>97</v>
      </c>
      <c r="B144" s="183" t="s">
        <v>148</v>
      </c>
      <c r="C144" s="197">
        <v>0</v>
      </c>
      <c r="D144" s="197">
        <v>0</v>
      </c>
      <c r="E144" s="197"/>
      <c r="F144" s="197"/>
      <c r="G144" s="197"/>
      <c r="H144" s="197"/>
      <c r="I144" s="197"/>
      <c r="J144" s="197"/>
      <c r="K144" s="197">
        <v>0</v>
      </c>
      <c r="L144" s="197">
        <v>0</v>
      </c>
      <c r="M144" s="197">
        <v>0</v>
      </c>
      <c r="N144" s="197">
        <v>0</v>
      </c>
      <c r="O144" s="197"/>
      <c r="P144" s="197"/>
      <c r="Q144" s="197"/>
      <c r="R144" s="197"/>
      <c r="S144" s="197"/>
      <c r="T144" s="197"/>
      <c r="U144" s="197">
        <v>0</v>
      </c>
      <c r="V144" s="197">
        <v>0</v>
      </c>
      <c r="W144" s="197">
        <v>0</v>
      </c>
      <c r="X144" s="197">
        <v>0</v>
      </c>
      <c r="Y144" s="197"/>
      <c r="Z144" s="197"/>
      <c r="AA144" s="197"/>
      <c r="AB144" s="197"/>
      <c r="AC144" s="197"/>
      <c r="AD144" s="197"/>
      <c r="AE144" s="197">
        <v>0</v>
      </c>
      <c r="AF144" s="197">
        <v>0</v>
      </c>
      <c r="AG144" s="197">
        <v>0</v>
      </c>
      <c r="AH144" s="197">
        <v>0</v>
      </c>
      <c r="AI144" s="197"/>
      <c r="AJ144" s="197"/>
      <c r="AK144" s="197"/>
      <c r="AL144" s="197"/>
      <c r="AM144" s="197"/>
      <c r="AN144" s="197"/>
      <c r="AO144" s="197">
        <v>0</v>
      </c>
      <c r="AP144" s="197">
        <v>0</v>
      </c>
      <c r="AQ144" s="197">
        <v>0</v>
      </c>
      <c r="AR144" s="197">
        <v>0</v>
      </c>
      <c r="AS144" s="197"/>
      <c r="AT144" s="197"/>
      <c r="AU144" s="197"/>
      <c r="AV144" s="197"/>
      <c r="AW144" s="197"/>
      <c r="AX144" s="197"/>
      <c r="AY144" s="197">
        <v>0</v>
      </c>
      <c r="AZ144" s="303">
        <v>0</v>
      </c>
      <c r="BA144" s="313">
        <v>15.610673</v>
      </c>
      <c r="BB144" s="202"/>
      <c r="BC144" s="202">
        <v>5.9559730000000002</v>
      </c>
      <c r="BD144" s="202">
        <v>9.6547000000000001</v>
      </c>
      <c r="BE144" s="202"/>
      <c r="BF144" s="202">
        <v>7.4751523200000003</v>
      </c>
      <c r="BG144" s="202"/>
      <c r="BH144" s="202">
        <v>0.69</v>
      </c>
      <c r="BI144" s="202">
        <v>4.6028000000000002</v>
      </c>
      <c r="BJ144" s="202">
        <v>2.1823523199999997</v>
      </c>
      <c r="BK144" s="202">
        <v>0</v>
      </c>
      <c r="BL144" s="202"/>
      <c r="BM144" s="202"/>
      <c r="BN144" s="202"/>
      <c r="BO144" s="202">
        <v>0</v>
      </c>
      <c r="BP144" s="202">
        <v>7.1789466800000001</v>
      </c>
      <c r="BQ144" s="202"/>
      <c r="BR144" s="202"/>
      <c r="BS144" s="202"/>
      <c r="BT144" s="202">
        <v>7.1789466800000001</v>
      </c>
      <c r="BU144" s="334">
        <v>6.6019965599999999</v>
      </c>
      <c r="BV144" s="334"/>
      <c r="BW144" s="334"/>
      <c r="BX144" s="334"/>
      <c r="BY144" s="348">
        <v>6.6019965599999999</v>
      </c>
    </row>
    <row r="145" spans="1:77" s="184" customFormat="1" ht="27" customHeight="1">
      <c r="A145" s="91">
        <v>98</v>
      </c>
      <c r="B145" s="183" t="s">
        <v>149</v>
      </c>
      <c r="C145" s="197">
        <v>0</v>
      </c>
      <c r="D145" s="197">
        <v>0</v>
      </c>
      <c r="E145" s="197"/>
      <c r="F145" s="197"/>
      <c r="G145" s="197"/>
      <c r="H145" s="197"/>
      <c r="I145" s="197"/>
      <c r="J145" s="197"/>
      <c r="K145" s="197">
        <v>0</v>
      </c>
      <c r="L145" s="197">
        <v>0</v>
      </c>
      <c r="M145" s="197">
        <v>0</v>
      </c>
      <c r="N145" s="197">
        <v>0</v>
      </c>
      <c r="O145" s="197"/>
      <c r="P145" s="197"/>
      <c r="Q145" s="197"/>
      <c r="R145" s="197"/>
      <c r="S145" s="197"/>
      <c r="T145" s="197"/>
      <c r="U145" s="197">
        <v>0</v>
      </c>
      <c r="V145" s="197">
        <v>0</v>
      </c>
      <c r="W145" s="197">
        <v>0</v>
      </c>
      <c r="X145" s="197">
        <v>0</v>
      </c>
      <c r="Y145" s="197"/>
      <c r="Z145" s="197"/>
      <c r="AA145" s="197"/>
      <c r="AB145" s="197"/>
      <c r="AC145" s="197"/>
      <c r="AD145" s="197"/>
      <c r="AE145" s="197">
        <v>0</v>
      </c>
      <c r="AF145" s="197">
        <v>0</v>
      </c>
      <c r="AG145" s="197">
        <v>0</v>
      </c>
      <c r="AH145" s="197">
        <v>0</v>
      </c>
      <c r="AI145" s="197"/>
      <c r="AJ145" s="197"/>
      <c r="AK145" s="197"/>
      <c r="AL145" s="197"/>
      <c r="AM145" s="197"/>
      <c r="AN145" s="197"/>
      <c r="AO145" s="197">
        <v>0</v>
      </c>
      <c r="AP145" s="197">
        <v>0</v>
      </c>
      <c r="AQ145" s="197">
        <v>0</v>
      </c>
      <c r="AR145" s="197">
        <v>0</v>
      </c>
      <c r="AS145" s="197"/>
      <c r="AT145" s="197"/>
      <c r="AU145" s="197"/>
      <c r="AV145" s="197"/>
      <c r="AW145" s="197"/>
      <c r="AX145" s="197"/>
      <c r="AY145" s="197">
        <v>0</v>
      </c>
      <c r="AZ145" s="303">
        <v>0</v>
      </c>
      <c r="BA145" s="313">
        <v>50.76202</v>
      </c>
      <c r="BB145" s="202">
        <v>0.99399999999999999</v>
      </c>
      <c r="BC145" s="202">
        <v>14.529820000000001</v>
      </c>
      <c r="BD145" s="202">
        <v>30.6586</v>
      </c>
      <c r="BE145" s="202">
        <v>4.5795999999999992</v>
      </c>
      <c r="BF145" s="202">
        <v>0</v>
      </c>
      <c r="BG145" s="202"/>
      <c r="BH145" s="202"/>
      <c r="BI145" s="202"/>
      <c r="BJ145" s="202">
        <v>0</v>
      </c>
      <c r="BK145" s="202">
        <v>0</v>
      </c>
      <c r="BL145" s="202"/>
      <c r="BM145" s="202"/>
      <c r="BN145" s="202"/>
      <c r="BO145" s="202">
        <v>0</v>
      </c>
      <c r="BP145" s="202">
        <v>0</v>
      </c>
      <c r="BQ145" s="202"/>
      <c r="BR145" s="202"/>
      <c r="BS145" s="202"/>
      <c r="BT145" s="202">
        <v>0</v>
      </c>
      <c r="BU145" s="334">
        <v>24.1905</v>
      </c>
      <c r="BV145" s="334"/>
      <c r="BW145" s="334"/>
      <c r="BX145" s="334"/>
      <c r="BY145" s="348">
        <v>24.1905</v>
      </c>
    </row>
    <row r="146" spans="1:77" s="184" customFormat="1" ht="27" customHeight="1">
      <c r="A146" s="91">
        <v>99</v>
      </c>
      <c r="B146" s="183" t="s">
        <v>150</v>
      </c>
      <c r="C146" s="197">
        <v>0</v>
      </c>
      <c r="D146" s="197">
        <v>0</v>
      </c>
      <c r="E146" s="197"/>
      <c r="F146" s="197"/>
      <c r="G146" s="197"/>
      <c r="H146" s="197"/>
      <c r="I146" s="197"/>
      <c r="J146" s="197"/>
      <c r="K146" s="197">
        <v>0</v>
      </c>
      <c r="L146" s="197">
        <v>0</v>
      </c>
      <c r="M146" s="197">
        <v>0</v>
      </c>
      <c r="N146" s="197">
        <v>0</v>
      </c>
      <c r="O146" s="197"/>
      <c r="P146" s="197"/>
      <c r="Q146" s="197"/>
      <c r="R146" s="197"/>
      <c r="S146" s="197"/>
      <c r="T146" s="197"/>
      <c r="U146" s="197">
        <v>0</v>
      </c>
      <c r="V146" s="197">
        <v>0</v>
      </c>
      <c r="W146" s="197">
        <v>0</v>
      </c>
      <c r="X146" s="197">
        <v>0</v>
      </c>
      <c r="Y146" s="197"/>
      <c r="Z146" s="197"/>
      <c r="AA146" s="197"/>
      <c r="AB146" s="197"/>
      <c r="AC146" s="197"/>
      <c r="AD146" s="197"/>
      <c r="AE146" s="197">
        <v>0</v>
      </c>
      <c r="AF146" s="197">
        <v>0</v>
      </c>
      <c r="AG146" s="197">
        <v>0</v>
      </c>
      <c r="AH146" s="197">
        <v>0</v>
      </c>
      <c r="AI146" s="197"/>
      <c r="AJ146" s="197"/>
      <c r="AK146" s="197"/>
      <c r="AL146" s="197"/>
      <c r="AM146" s="197"/>
      <c r="AN146" s="197"/>
      <c r="AO146" s="197">
        <v>0</v>
      </c>
      <c r="AP146" s="197">
        <v>0</v>
      </c>
      <c r="AQ146" s="197">
        <v>0</v>
      </c>
      <c r="AR146" s="197">
        <v>0</v>
      </c>
      <c r="AS146" s="197"/>
      <c r="AT146" s="197"/>
      <c r="AU146" s="197"/>
      <c r="AV146" s="197"/>
      <c r="AW146" s="197"/>
      <c r="AX146" s="197"/>
      <c r="AY146" s="197">
        <v>0</v>
      </c>
      <c r="AZ146" s="303">
        <v>0</v>
      </c>
      <c r="BA146" s="313">
        <v>0</v>
      </c>
      <c r="BB146" s="202">
        <v>0</v>
      </c>
      <c r="BC146" s="202">
        <v>0</v>
      </c>
      <c r="BD146" s="202"/>
      <c r="BE146" s="202"/>
      <c r="BF146" s="202">
        <v>79.925999999999988</v>
      </c>
      <c r="BG146" s="202"/>
      <c r="BH146" s="202"/>
      <c r="BI146" s="202"/>
      <c r="BJ146" s="202">
        <v>79.925999999999988</v>
      </c>
      <c r="BK146" s="202"/>
      <c r="BL146" s="202"/>
      <c r="BM146" s="202"/>
      <c r="BN146" s="202"/>
      <c r="BO146" s="202"/>
      <c r="BP146" s="202"/>
      <c r="BQ146" s="202"/>
      <c r="BR146" s="202"/>
      <c r="BS146" s="202"/>
      <c r="BT146" s="202"/>
      <c r="BU146" s="334"/>
      <c r="BV146" s="334"/>
      <c r="BW146" s="334"/>
      <c r="BX146" s="334"/>
      <c r="BY146" s="314"/>
    </row>
    <row r="147" spans="1:77" s="184" customFormat="1" ht="27" customHeight="1">
      <c r="A147" s="91">
        <v>100</v>
      </c>
      <c r="B147" s="183" t="s">
        <v>151</v>
      </c>
      <c r="C147" s="197">
        <v>0</v>
      </c>
      <c r="D147" s="197">
        <v>0</v>
      </c>
      <c r="E147" s="197"/>
      <c r="F147" s="197"/>
      <c r="G147" s="197"/>
      <c r="H147" s="197"/>
      <c r="I147" s="197"/>
      <c r="J147" s="197"/>
      <c r="K147" s="197">
        <v>0</v>
      </c>
      <c r="L147" s="197">
        <v>0</v>
      </c>
      <c r="M147" s="197">
        <v>0</v>
      </c>
      <c r="N147" s="197">
        <v>0</v>
      </c>
      <c r="O147" s="197"/>
      <c r="P147" s="197"/>
      <c r="Q147" s="197"/>
      <c r="R147" s="197"/>
      <c r="S147" s="197"/>
      <c r="T147" s="197"/>
      <c r="U147" s="197">
        <v>0</v>
      </c>
      <c r="V147" s="197">
        <v>0</v>
      </c>
      <c r="W147" s="197">
        <v>0</v>
      </c>
      <c r="X147" s="197">
        <v>0</v>
      </c>
      <c r="Y147" s="197"/>
      <c r="Z147" s="197"/>
      <c r="AA147" s="197"/>
      <c r="AB147" s="197"/>
      <c r="AC147" s="197"/>
      <c r="AD147" s="197"/>
      <c r="AE147" s="197">
        <v>0</v>
      </c>
      <c r="AF147" s="197">
        <v>0</v>
      </c>
      <c r="AG147" s="197">
        <v>0</v>
      </c>
      <c r="AH147" s="197">
        <v>0</v>
      </c>
      <c r="AI147" s="197"/>
      <c r="AJ147" s="197"/>
      <c r="AK147" s="197"/>
      <c r="AL147" s="197"/>
      <c r="AM147" s="197"/>
      <c r="AN147" s="197"/>
      <c r="AO147" s="197">
        <v>0</v>
      </c>
      <c r="AP147" s="197">
        <v>0</v>
      </c>
      <c r="AQ147" s="197">
        <v>0</v>
      </c>
      <c r="AR147" s="197">
        <v>0</v>
      </c>
      <c r="AS147" s="197"/>
      <c r="AT147" s="197"/>
      <c r="AU147" s="197"/>
      <c r="AV147" s="197"/>
      <c r="AW147" s="197"/>
      <c r="AX147" s="197"/>
      <c r="AY147" s="197">
        <v>0</v>
      </c>
      <c r="AZ147" s="303">
        <v>0</v>
      </c>
      <c r="BA147" s="313">
        <v>0</v>
      </c>
      <c r="BB147" s="202">
        <v>0</v>
      </c>
      <c r="BC147" s="202">
        <v>0</v>
      </c>
      <c r="BD147" s="202"/>
      <c r="BE147" s="202"/>
      <c r="BF147" s="202"/>
      <c r="BG147" s="202"/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334"/>
      <c r="BV147" s="334"/>
      <c r="BW147" s="334"/>
      <c r="BX147" s="334"/>
      <c r="BY147" s="314"/>
    </row>
    <row r="148" spans="1:77" s="184" customFormat="1" ht="27" customHeight="1">
      <c r="A148" s="91">
        <v>101</v>
      </c>
      <c r="B148" s="183" t="s">
        <v>152</v>
      </c>
      <c r="C148" s="197">
        <v>0</v>
      </c>
      <c r="D148" s="197">
        <v>0</v>
      </c>
      <c r="E148" s="197"/>
      <c r="F148" s="197"/>
      <c r="G148" s="197"/>
      <c r="H148" s="197"/>
      <c r="I148" s="197"/>
      <c r="J148" s="197"/>
      <c r="K148" s="197">
        <v>0</v>
      </c>
      <c r="L148" s="197">
        <v>0</v>
      </c>
      <c r="M148" s="197">
        <v>0</v>
      </c>
      <c r="N148" s="197">
        <v>0</v>
      </c>
      <c r="O148" s="197"/>
      <c r="P148" s="197"/>
      <c r="Q148" s="197"/>
      <c r="R148" s="197"/>
      <c r="S148" s="197"/>
      <c r="T148" s="197"/>
      <c r="U148" s="197">
        <v>0</v>
      </c>
      <c r="V148" s="197">
        <v>0</v>
      </c>
      <c r="W148" s="197">
        <v>0</v>
      </c>
      <c r="X148" s="197">
        <v>0</v>
      </c>
      <c r="Y148" s="197"/>
      <c r="Z148" s="197"/>
      <c r="AA148" s="197"/>
      <c r="AB148" s="197"/>
      <c r="AC148" s="197"/>
      <c r="AD148" s="197"/>
      <c r="AE148" s="197">
        <v>0</v>
      </c>
      <c r="AF148" s="197">
        <v>0</v>
      </c>
      <c r="AG148" s="197">
        <v>0</v>
      </c>
      <c r="AH148" s="197">
        <v>0</v>
      </c>
      <c r="AI148" s="197"/>
      <c r="AJ148" s="197"/>
      <c r="AK148" s="197"/>
      <c r="AL148" s="197"/>
      <c r="AM148" s="197"/>
      <c r="AN148" s="197"/>
      <c r="AO148" s="197">
        <v>0</v>
      </c>
      <c r="AP148" s="197">
        <v>0</v>
      </c>
      <c r="AQ148" s="197">
        <v>0</v>
      </c>
      <c r="AR148" s="197">
        <v>0</v>
      </c>
      <c r="AS148" s="197"/>
      <c r="AT148" s="197"/>
      <c r="AU148" s="197"/>
      <c r="AV148" s="197"/>
      <c r="AW148" s="197"/>
      <c r="AX148" s="197"/>
      <c r="AY148" s="197">
        <v>0</v>
      </c>
      <c r="AZ148" s="303">
        <v>0</v>
      </c>
      <c r="BA148" s="313">
        <v>677.05131019999999</v>
      </c>
      <c r="BB148" s="202">
        <v>0</v>
      </c>
      <c r="BC148" s="202">
        <v>201.14400000000001</v>
      </c>
      <c r="BD148" s="202">
        <v>475.90731019999998</v>
      </c>
      <c r="BE148" s="202">
        <v>0</v>
      </c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334"/>
      <c r="BV148" s="334"/>
      <c r="BW148" s="334"/>
      <c r="BX148" s="334"/>
      <c r="BY148" s="314"/>
    </row>
    <row r="149" spans="1:77" s="184" customFormat="1" ht="27" customHeight="1" thickBot="1">
      <c r="A149" s="104">
        <v>102</v>
      </c>
      <c r="B149" s="105" t="s">
        <v>153</v>
      </c>
      <c r="C149" s="199">
        <v>0</v>
      </c>
      <c r="D149" s="199">
        <v>0</v>
      </c>
      <c r="E149" s="199"/>
      <c r="F149" s="199"/>
      <c r="G149" s="199"/>
      <c r="H149" s="199"/>
      <c r="I149" s="199"/>
      <c r="J149" s="199"/>
      <c r="K149" s="199">
        <v>0</v>
      </c>
      <c r="L149" s="199">
        <v>0</v>
      </c>
      <c r="M149" s="199">
        <v>0</v>
      </c>
      <c r="N149" s="199">
        <v>0</v>
      </c>
      <c r="O149" s="199"/>
      <c r="P149" s="199"/>
      <c r="Q149" s="199"/>
      <c r="R149" s="199"/>
      <c r="S149" s="199"/>
      <c r="T149" s="199"/>
      <c r="U149" s="199">
        <v>0</v>
      </c>
      <c r="V149" s="199">
        <v>0</v>
      </c>
      <c r="W149" s="199">
        <v>0</v>
      </c>
      <c r="X149" s="199">
        <v>0</v>
      </c>
      <c r="Y149" s="199"/>
      <c r="Z149" s="199"/>
      <c r="AA149" s="199"/>
      <c r="AB149" s="199"/>
      <c r="AC149" s="199"/>
      <c r="AD149" s="199"/>
      <c r="AE149" s="199">
        <v>0</v>
      </c>
      <c r="AF149" s="199">
        <v>0</v>
      </c>
      <c r="AG149" s="199">
        <v>0</v>
      </c>
      <c r="AH149" s="199">
        <v>0</v>
      </c>
      <c r="AI149" s="199"/>
      <c r="AJ149" s="199"/>
      <c r="AK149" s="199"/>
      <c r="AL149" s="199"/>
      <c r="AM149" s="199"/>
      <c r="AN149" s="199"/>
      <c r="AO149" s="199">
        <v>0</v>
      </c>
      <c r="AP149" s="199">
        <v>0</v>
      </c>
      <c r="AQ149" s="199">
        <v>0</v>
      </c>
      <c r="AR149" s="199">
        <v>0</v>
      </c>
      <c r="AS149" s="199"/>
      <c r="AT149" s="199"/>
      <c r="AU149" s="199"/>
      <c r="AV149" s="199"/>
      <c r="AW149" s="199"/>
      <c r="AX149" s="199"/>
      <c r="AY149" s="199">
        <v>0</v>
      </c>
      <c r="AZ149" s="307">
        <v>0</v>
      </c>
      <c r="BA149" s="319">
        <v>24.551375790000002</v>
      </c>
      <c r="BB149" s="203"/>
      <c r="BC149" s="203"/>
      <c r="BD149" s="203">
        <v>20.634418930000002</v>
      </c>
      <c r="BE149" s="203">
        <v>3.9169568599999973</v>
      </c>
      <c r="BF149" s="203">
        <v>15.559150000000001</v>
      </c>
      <c r="BG149" s="203"/>
      <c r="BH149" s="203">
        <v>9</v>
      </c>
      <c r="BI149" s="203"/>
      <c r="BJ149" s="203">
        <v>6.5591499000000004</v>
      </c>
      <c r="BK149" s="203">
        <v>0</v>
      </c>
      <c r="BL149" s="203"/>
      <c r="BM149" s="203"/>
      <c r="BN149" s="203"/>
      <c r="BO149" s="203">
        <v>0</v>
      </c>
      <c r="BP149" s="203">
        <v>0</v>
      </c>
      <c r="BQ149" s="203"/>
      <c r="BR149" s="203"/>
      <c r="BS149" s="203"/>
      <c r="BT149" s="203">
        <v>0</v>
      </c>
      <c r="BU149" s="339">
        <v>20.225899999999999</v>
      </c>
      <c r="BV149" s="339"/>
      <c r="BW149" s="339"/>
      <c r="BX149" s="339"/>
      <c r="BY149" s="350">
        <v>20.225899999999999</v>
      </c>
    </row>
  </sheetData>
  <customSheetViews>
    <customSheetView guid="{66126664-062A-4ECE-A259-8CE7F3FB99EA}" scale="80" showPageBreaks="1" fitToPage="1" printArea="1" view="pageBreakPreview">
      <pane xSplit="2" ySplit="9" topLeftCell="AD10" activePane="bottomRight" state="frozen"/>
      <selection pane="bottomRight" activeCell="U22" sqref="U22"/>
      <rowBreaks count="1" manualBreakCount="1">
        <brk id="107" max="80" man="1"/>
      </rowBreaks>
      <pageMargins left="0" right="0" top="0" bottom="0" header="0.31496062992125984" footer="0.31496062992125984"/>
      <printOptions horizontalCentered="1"/>
      <pageSetup paperSize="8" scale="26" fitToHeight="10" orientation="landscape" r:id="rId1"/>
    </customSheetView>
    <customSheetView guid="{70368EA8-569F-46FC-8D39-3EC97687735A}" scale="80" showPageBreaks="1" fitToPage="1" printArea="1" view="pageBreakPreview">
      <selection activeCell="X18" sqref="X18"/>
      <rowBreaks count="1" manualBreakCount="1">
        <brk id="107" max="80" man="1"/>
      </rowBreaks>
      <pageMargins left="0" right="0" top="0" bottom="0" header="0.31496062992125984" footer="0.31496062992125984"/>
      <printOptions horizontalCentered="1"/>
      <pageSetup paperSize="8" scale="25" fitToHeight="10" orientation="landscape" r:id="rId2"/>
    </customSheetView>
  </customSheetViews>
  <mergeCells count="66">
    <mergeCell ref="BU6:BU8"/>
    <mergeCell ref="BB7:BB8"/>
    <mergeCell ref="BC7:BC8"/>
    <mergeCell ref="BD7:BD8"/>
    <mergeCell ref="BE7:BE8"/>
    <mergeCell ref="BJ7:BJ8"/>
    <mergeCell ref="B4:B8"/>
    <mergeCell ref="A4:A8"/>
    <mergeCell ref="BB6:BE6"/>
    <mergeCell ref="BF6:BF8"/>
    <mergeCell ref="BK6:BK8"/>
    <mergeCell ref="C4:BY4"/>
    <mergeCell ref="AA7:AB7"/>
    <mergeCell ref="AC7:AD7"/>
    <mergeCell ref="AI6:AP6"/>
    <mergeCell ref="AI7:AJ7"/>
    <mergeCell ref="AK7:AL7"/>
    <mergeCell ref="AM7:AN7"/>
    <mergeCell ref="E7:F7"/>
    <mergeCell ref="G7:H7"/>
    <mergeCell ref="I7:J7"/>
    <mergeCell ref="E6:L6"/>
    <mergeCell ref="A2:BY2"/>
    <mergeCell ref="C5:AZ5"/>
    <mergeCell ref="BA5:BY5"/>
    <mergeCell ref="C6:D7"/>
    <mergeCell ref="M6:N7"/>
    <mergeCell ref="W6:X7"/>
    <mergeCell ref="AQ6:AR7"/>
    <mergeCell ref="BA6:BA8"/>
    <mergeCell ref="K7:L7"/>
    <mergeCell ref="U7:V7"/>
    <mergeCell ref="AE7:AF7"/>
    <mergeCell ref="AO7:AP7"/>
    <mergeCell ref="AY7:AZ7"/>
    <mergeCell ref="AG6:AH7"/>
    <mergeCell ref="Y6:AF6"/>
    <mergeCell ref="Y7:Z7"/>
    <mergeCell ref="O6:V6"/>
    <mergeCell ref="O7:P7"/>
    <mergeCell ref="Q7:R7"/>
    <mergeCell ref="S7:T7"/>
    <mergeCell ref="AS7:AT7"/>
    <mergeCell ref="AU7:AV7"/>
    <mergeCell ref="AW7:AX7"/>
    <mergeCell ref="BG6:BJ6"/>
    <mergeCell ref="BG7:BG8"/>
    <mergeCell ref="BH7:BH8"/>
    <mergeCell ref="BI7:BI8"/>
    <mergeCell ref="AS6:AZ6"/>
    <mergeCell ref="BV6:BY6"/>
    <mergeCell ref="BV7:BV8"/>
    <mergeCell ref="BW7:BW8"/>
    <mergeCell ref="BX7:BX8"/>
    <mergeCell ref="BL6:BO6"/>
    <mergeCell ref="BL7:BL8"/>
    <mergeCell ref="BM7:BM8"/>
    <mergeCell ref="BN7:BN8"/>
    <mergeCell ref="BQ6:BT6"/>
    <mergeCell ref="BQ7:BQ8"/>
    <mergeCell ref="BR7:BR8"/>
    <mergeCell ref="BS7:BS8"/>
    <mergeCell ref="BO7:BO8"/>
    <mergeCell ref="BT7:BT8"/>
    <mergeCell ref="BY7:BY8"/>
    <mergeCell ref="BP6:BP8"/>
  </mergeCells>
  <printOptions horizontalCentered="1"/>
  <pageMargins left="0" right="0" top="0" bottom="0" header="0.31496062992125984" footer="0.31496062992125984"/>
  <pageSetup paperSize="8" scale="26" fitToHeight="10" orientation="landscape" r:id="rId3"/>
  <rowBreaks count="1" manualBreakCount="1">
    <brk id="107" max="8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I-ЦЗ</vt:lpstr>
      <vt:lpstr>II-ЦЗ</vt:lpstr>
      <vt:lpstr>III-ЦЗ</vt:lpstr>
      <vt:lpstr>IV-ЦЗ</vt:lpstr>
      <vt:lpstr>'IV-ЦЗ'!Заголовки_для_печати</vt:lpstr>
      <vt:lpstr>'I-ЦЗ'!Заголовки_для_печати</vt:lpstr>
      <vt:lpstr>'III-ЦЗ'!Область_печати</vt:lpstr>
      <vt:lpstr>'II-ЦЗ'!Область_печати</vt:lpstr>
      <vt:lpstr>'IV-ЦЗ'!Область_печати</vt:lpstr>
      <vt:lpstr>'I-ЦЗ'!Область_печати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Русинова Оксана Борисовна</dc:creator>
  <cp:lastModifiedBy>Русинова Оксана Борисовна</cp:lastModifiedBy>
  <cp:lastPrinted>2013-10-14T08:53:25Z</cp:lastPrinted>
  <dcterms:created xsi:type="dcterms:W3CDTF">2013-10-11T08:17:31Z</dcterms:created>
  <dcterms:modified xsi:type="dcterms:W3CDTF">2013-10-15T04:18:04Z</dcterms:modified>
</cp:coreProperties>
</file>